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ORIGINAL SHEET" sheetId="1" r:id="rId1"/>
  </sheets>
  <definedNames>
    <definedName name="_xlnm._FilterDatabase" localSheetId="0" hidden="1">'ORIGINAL SHEET'!$A$14:$AB$90</definedName>
    <definedName name="_xlnm.Print_Area" localSheetId="0">'ORIGINAL SHEET'!$A$1:$W$94</definedName>
    <definedName name="_xlnm.Print_Titles" localSheetId="0">'ORIGINAL SHEET'!$9:$14</definedName>
  </definedNames>
  <calcPr fullCalcOnLoad="1"/>
</workbook>
</file>

<file path=xl/sharedStrings.xml><?xml version="1.0" encoding="utf-8"?>
<sst xmlns="http://schemas.openxmlformats.org/spreadsheetml/2006/main" count="600" uniqueCount="247">
  <si>
    <t>-</t>
  </si>
  <si>
    <r>
      <t>4.</t>
    </r>
    <r>
      <rPr>
        <sz val="7"/>
        <color indexed="8"/>
        <rFont val="Times New Roman"/>
        <family val="1"/>
      </rPr>
      <t xml:space="preserve">     </t>
    </r>
  </si>
  <si>
    <t>Interview</t>
  </si>
  <si>
    <r>
      <t>Total:-</t>
    </r>
    <r>
      <rPr>
        <sz val="14"/>
        <color indexed="8"/>
        <rFont val="Times New Roman"/>
        <family val="1"/>
      </rPr>
      <t xml:space="preserve"> </t>
    </r>
  </si>
  <si>
    <t xml:space="preserve">     </t>
  </si>
  <si>
    <t>Sl.No</t>
  </si>
  <si>
    <t>Experience</t>
  </si>
  <si>
    <t xml:space="preserve">Interview </t>
  </si>
  <si>
    <t>Total</t>
  </si>
  <si>
    <t>B. Com</t>
  </si>
  <si>
    <t>Total Marks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</si>
  <si>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</si>
  <si>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RAMIJ RAJA</t>
  </si>
  <si>
    <t>YES</t>
  </si>
  <si>
    <t>ICWA</t>
  </si>
  <si>
    <t>2 year &amp; 10 month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</si>
  <si>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</si>
  <si>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</si>
  <si>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ANIMESH KHANDEWAL</t>
  </si>
  <si>
    <t>C-A- Intermediate</t>
  </si>
  <si>
    <t>2 year &amp; 8 month</t>
  </si>
  <si>
    <r>
      <t>4.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</si>
  <si>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BUSHAN RAHMAN</t>
  </si>
  <si>
    <t>3 year &amp; 3 month</t>
  </si>
  <si>
    <r>
      <t>5.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</si>
  <si>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ANKIT MANTRI</t>
  </si>
  <si>
    <t>4 year &amp; 10 month</t>
  </si>
  <si>
    <r>
      <t>6.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</si>
  <si>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AJAY KUMAR SHAH</t>
  </si>
  <si>
    <t>NO</t>
  </si>
  <si>
    <r>
      <t>7.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</si>
  <si>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ANUP KUMAR MISRA</t>
  </si>
  <si>
    <t>3 year &amp; 6 month</t>
  </si>
  <si>
    <r>
      <t>8.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</si>
  <si>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KRITI KUMARI</t>
  </si>
  <si>
    <t>1 year &amp; 6 month</t>
  </si>
  <si>
    <r>
      <t>9.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4"/>
        <color indexed="8"/>
        <rFont val="Times New Roman"/>
        <family val="1"/>
      </rPr>
      <t> </t>
    </r>
  </si>
  <si>
    <t>CHINTU ANAND RANA</t>
  </si>
  <si>
    <t>6 year &amp; 6 month</t>
  </si>
  <si>
    <r>
      <t>10.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</si>
  <si>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PRITI KUMRI </t>
  </si>
  <si>
    <r>
      <t>11.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</si>
  <si>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CHANDAN GORAI</t>
  </si>
  <si>
    <r>
      <t>12.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</si>
  <si>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RINKEY KUMARI</t>
  </si>
  <si>
    <t xml:space="preserve">NO </t>
  </si>
  <si>
    <t>6 month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</si>
  <si>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</si>
  <si>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BYOMKESH BANERJEE</t>
  </si>
  <si>
    <t>13 Year</t>
  </si>
  <si>
    <r>
      <t>14.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</si>
  <si>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HEMLATA BHARATI</t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</si>
  <si>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</si>
  <si>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SUBHOJIT DAS</t>
  </si>
  <si>
    <t>1year &amp; 6 month</t>
  </si>
  <si>
    <r>
      <t>16.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</si>
  <si>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TUSHAR KUMAR GUPTA</t>
  </si>
  <si>
    <t>8 years</t>
  </si>
  <si>
    <r>
      <t>17.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</si>
  <si>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SHASHANK ABHAY</t>
  </si>
  <si>
    <t>1year &amp; 8 month</t>
  </si>
  <si>
    <r>
      <t>18.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</si>
  <si>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RAJIV MISHRA</t>
  </si>
  <si>
    <t>6 year &amp; 2 month</t>
  </si>
  <si>
    <r>
      <t>19.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</si>
  <si>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VIJAY KUMAR</t>
  </si>
  <si>
    <t>3 year &amp; 9 month</t>
  </si>
  <si>
    <r>
      <t>20.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</si>
  <si>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RAJIV KUMAR</t>
  </si>
  <si>
    <t xml:space="preserve">6 year </t>
  </si>
  <si>
    <r>
      <t>21.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</si>
  <si>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VIKASH KUMAR NISHAD</t>
  </si>
  <si>
    <t>4 year &amp; 11 month</t>
  </si>
  <si>
    <r>
      <t>22.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</si>
  <si>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SITARAM MAHTO</t>
  </si>
  <si>
    <r>
      <t>23.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</si>
  <si>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MD. REHAN</t>
  </si>
  <si>
    <t>5 year &amp; 5 month</t>
  </si>
  <si>
    <r>
      <t>24.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</si>
  <si>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SANJEEV KUMAR</t>
  </si>
  <si>
    <t>BBM</t>
  </si>
  <si>
    <r>
      <t>25.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</si>
  <si>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RANJIT KUMAR MISHRA</t>
  </si>
  <si>
    <r>
      <t>26.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</si>
  <si>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EKTA ARYA</t>
  </si>
  <si>
    <t>15 month</t>
  </si>
  <si>
    <r>
      <t>27.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</si>
  <si>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MD. NAUREZ ALAM ARHAM</t>
  </si>
  <si>
    <t xml:space="preserve">1 year </t>
  </si>
  <si>
    <r>
      <t>28.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</si>
  <si>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DEEPAK KUMAR</t>
  </si>
  <si>
    <t xml:space="preserve">8 year </t>
  </si>
  <si>
    <r>
      <t>29.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</si>
  <si>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NIWEDITA KUMARI PRASHAD</t>
  </si>
  <si>
    <t xml:space="preserve">C-A- Intermediate </t>
  </si>
  <si>
    <r>
      <t>30.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</si>
  <si>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UDAY KUMAR GUPTA</t>
  </si>
  <si>
    <r>
      <t>31.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</si>
  <si>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PRADEEP KUMAR</t>
  </si>
  <si>
    <r>
      <t>32.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</si>
  <si>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SUMAN KUMARI VERMA</t>
  </si>
  <si>
    <r>
      <t>33.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</si>
  <si>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SAJAL ROY</t>
  </si>
  <si>
    <r>
      <t>34.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</si>
  <si>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PRITI KUMARI</t>
  </si>
  <si>
    <r>
      <t>35.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</si>
  <si>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MANISHA KACHHAP</t>
  </si>
  <si>
    <r>
      <t>36.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</si>
  <si>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ABISHEK RAHUL</t>
  </si>
  <si>
    <t xml:space="preserve">2 year </t>
  </si>
  <si>
    <r>
      <t>37.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</si>
  <si>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PUJA KUMARI</t>
  </si>
  <si>
    <t>BBA</t>
  </si>
  <si>
    <r>
      <t>38.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</si>
  <si>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SURESH KUMAR THAKUR</t>
  </si>
  <si>
    <r>
      <t>39.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</si>
  <si>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PANKAJ KUMAR</t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</si>
  <si>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</si>
  <si>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CHANDAN KUMAR</t>
  </si>
  <si>
    <t>4 year &amp; 4 month</t>
  </si>
  <si>
    <r>
      <t>41.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</si>
  <si>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SINKU KUMAR GARG</t>
  </si>
  <si>
    <r>
      <t>42.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</si>
  <si>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SUMIT KUMAR</t>
  </si>
  <si>
    <t>2 year &amp; 11 month</t>
  </si>
  <si>
    <r>
      <t>43.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</si>
  <si>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RAKESH KUMAR CHATERJEE</t>
  </si>
  <si>
    <t>4 year &amp; 6 month</t>
  </si>
  <si>
    <r>
      <t>44.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</si>
  <si>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ABU SUFYAN</t>
  </si>
  <si>
    <t>3 year &amp; 2 month</t>
  </si>
  <si>
    <r>
      <t>45.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</si>
  <si>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RAMESH KUMAR SINGH</t>
  </si>
  <si>
    <t>7 year &amp; 2 month</t>
  </si>
  <si>
    <r>
      <t>46.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</si>
  <si>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LALAN KUMAR SINGH</t>
  </si>
  <si>
    <t>YES (3 years)</t>
  </si>
  <si>
    <r>
      <t>47.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</si>
  <si>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RAJAN KUMAR GUPTA</t>
  </si>
  <si>
    <r>
      <t>48.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</si>
  <si>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MUNMUN VIJAYWARGIA</t>
  </si>
  <si>
    <t>2 year &amp; 3 month</t>
  </si>
  <si>
    <r>
      <t>49.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</si>
  <si>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RAMESH KUMAR GUPTA</t>
  </si>
  <si>
    <t>10 year &amp; 2 month</t>
  </si>
  <si>
    <r>
      <t>50.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</si>
  <si>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SAGAR PRASAD SONI</t>
  </si>
  <si>
    <r>
      <t>51.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</si>
  <si>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RAHUL KUMAR</t>
  </si>
  <si>
    <r>
      <t>52.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</si>
  <si>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KUMAR DEV CHARAN</t>
  </si>
  <si>
    <r>
      <t>53.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</si>
  <si>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DOYEL SARKAR </t>
  </si>
  <si>
    <t>1 year &amp; 1 month</t>
  </si>
  <si>
    <r>
      <t>54.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</si>
  <si>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RAHUL RAKESH</t>
  </si>
  <si>
    <t>3 year &amp; 8 month</t>
  </si>
  <si>
    <r>
      <t>55.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</si>
  <si>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IMRAN RAJA </t>
  </si>
  <si>
    <t>3 year &amp; 1 month</t>
  </si>
  <si>
    <r>
      <t>56.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</si>
  <si>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NEHA </t>
  </si>
  <si>
    <t>15 Month</t>
  </si>
  <si>
    <r>
      <t>57.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</si>
  <si>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VIPUL KUMAR SINGH </t>
  </si>
  <si>
    <r>
      <t>58.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</si>
  <si>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AKASH KUMAR </t>
  </si>
  <si>
    <t>1 Year</t>
  </si>
  <si>
    <r>
      <t>59.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</si>
  <si>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NISHANT DARAD </t>
  </si>
  <si>
    <t xml:space="preserve">3 Year&amp; 6 month </t>
  </si>
  <si>
    <t xml:space="preserve">4 year &amp; 11 month </t>
  </si>
  <si>
    <r>
      <t>60.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</si>
  <si>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AMIT KUMAR SINGH </t>
  </si>
  <si>
    <t xml:space="preserve">3 year &amp; 7 month </t>
  </si>
  <si>
    <r>
      <t>61.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</si>
  <si>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MADHU KUMARI</t>
  </si>
  <si>
    <t xml:space="preserve">3 Year </t>
  </si>
  <si>
    <t xml:space="preserve">1 year &amp; 5 month </t>
  </si>
  <si>
    <r>
      <t>62.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</si>
  <si>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KRISHNA KUMAR</t>
  </si>
  <si>
    <t xml:space="preserve">2 year &amp; 9 month </t>
  </si>
  <si>
    <r>
      <t>63.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</si>
  <si>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>PINTU KUMAR THAKUR</t>
  </si>
  <si>
    <r>
      <t>64.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</si>
  <si>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KUMARI BINITA </t>
  </si>
  <si>
    <r>
      <t>65.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</si>
  <si>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RACHNA KUMARI </t>
  </si>
  <si>
    <t xml:space="preserve">2 year &amp; 3 month </t>
  </si>
  <si>
    <r>
      <t>66.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</si>
  <si>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MUKESH KUMAR PANDEY</t>
  </si>
  <si>
    <t xml:space="preserve">2 year &amp; 6 month </t>
  </si>
  <si>
    <r>
      <t>67.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</si>
  <si>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JAY SHANKAR PRASAD</t>
  </si>
  <si>
    <t xml:space="preserve">10 year &amp; 7 month </t>
  </si>
  <si>
    <r>
      <t>68.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</si>
  <si>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RADHIKA KUMARI</t>
  </si>
  <si>
    <t>2 year &amp; 5 month</t>
  </si>
  <si>
    <r>
      <t>69.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</si>
  <si>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AMARDEEP ANAND</t>
  </si>
  <si>
    <t>2 year &amp; 6 month</t>
  </si>
  <si>
    <r>
      <t>70.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</si>
  <si>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DHARMENDRA PRASAD</t>
  </si>
  <si>
    <t xml:space="preserve">3 year </t>
  </si>
  <si>
    <t xml:space="preserve">5 year </t>
  </si>
  <si>
    <r>
      <t>71.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</si>
  <si>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ANIT KUMAR</t>
  </si>
  <si>
    <r>
      <t>72.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</si>
  <si>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INDERJEET KUMAR</t>
  </si>
  <si>
    <t>7 year &amp; 4 month</t>
  </si>
  <si>
    <r>
      <t>73.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</si>
  <si>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t xml:space="preserve"> PRADIP KUMAR SAW</t>
  </si>
  <si>
    <r>
      <t>74.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 </t>
    </r>
  </si>
  <si>
    <r>
      <t xml:space="preserve">Note:-  </t>
    </r>
    <r>
      <rPr>
        <sz val="14"/>
        <color indexed="8"/>
        <rFont val="Calibri"/>
        <family val="2"/>
      </rPr>
      <t xml:space="preserve">The maximum marks obtainer will be selected and next three  </t>
    </r>
  </si>
  <si>
    <t xml:space="preserve">              Candidature will be prepared which will be valid for one year. </t>
  </si>
  <si>
    <t xml:space="preserve">Name of Applicant </t>
  </si>
  <si>
    <t>(C-A- Intermediate/ICWA)</t>
  </si>
  <si>
    <t>Article ship(5 Marks for each year, Max. 15)</t>
  </si>
  <si>
    <t>Marks obtain</t>
  </si>
  <si>
    <t>A</t>
  </si>
  <si>
    <t>B</t>
  </si>
  <si>
    <t>C</t>
  </si>
  <si>
    <t>D</t>
  </si>
  <si>
    <t>E</t>
  </si>
  <si>
    <t>F (A+B+C+D)</t>
  </si>
  <si>
    <t>G(A+B+C+E)</t>
  </si>
  <si>
    <t xml:space="preserve">1.Qualification </t>
  </si>
  <si>
    <r>
      <t>2.</t>
    </r>
    <r>
      <rPr>
        <sz val="14"/>
        <color indexed="8"/>
        <rFont val="Times New Roman"/>
        <family val="1"/>
      </rPr>
      <t>Experience</t>
    </r>
  </si>
  <si>
    <r>
      <t>3.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Practical test</t>
    </r>
  </si>
  <si>
    <t>4. Interview</t>
  </si>
  <si>
    <t>Work Experience (2 Marks for each year, Max. 10 Marks)</t>
  </si>
  <si>
    <t>SHIV CHANDRA SHARMA</t>
  </si>
  <si>
    <t>16 year &amp; 4 month</t>
  </si>
  <si>
    <t>RK</t>
  </si>
  <si>
    <t>BK</t>
  </si>
  <si>
    <t>SK</t>
  </si>
  <si>
    <t>AB</t>
  </si>
  <si>
    <t xml:space="preserve">ICWA Intermediate </t>
  </si>
  <si>
    <t>No</t>
  </si>
  <si>
    <t>4..5</t>
  </si>
  <si>
    <t>Rejected Row</t>
  </si>
  <si>
    <r>
      <t xml:space="preserve">Proposed Procedure for Assessment in Selection of Accounts Personnel </t>
    </r>
    <r>
      <rPr>
        <b/>
        <u val="single"/>
        <sz val="19"/>
        <color indexed="8"/>
        <rFont val="Times New Roman"/>
        <family val="1"/>
      </rPr>
      <t>(Weightage Scale)</t>
    </r>
  </si>
  <si>
    <t>Educational Qualification</t>
  </si>
  <si>
    <t>%  Marks</t>
  </si>
  <si>
    <t>Tally test
U.S(CA)</t>
  </si>
  <si>
    <t>U.S(CA)</t>
  </si>
  <si>
    <t xml:space="preserve">STATEMENT OF MARKS OBTAINED BY THE CANDIDATES BASED ON QUALIFICATION/EXPERIENCE/PRACTICAL TEST AND INTERVIEW FOR THE POST OF ACCOUNTS PERSONNEL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</si>
</sst>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9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horizontal="left" indent="5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>
      <alignment horizontal="left" indent="5"/>
    </xf>
    <xf numFmtId="0" fontId="48" fillId="0" borderId="0" xfId="0" applyFont="1" applyFill="1" applyAlignment="1">
      <alignment horizontal="left" indent="5"/>
    </xf>
    <xf numFmtId="0" fontId="48" fillId="0" borderId="0" xfId="0" applyFont="1" applyFill="1" applyAlignment="1">
      <alignment vertical="top"/>
    </xf>
    <xf numFmtId="0" fontId="45" fillId="0" borderId="11" xfId="0" applyFont="1" applyFill="1" applyBorder="1" applyAlignment="1">
      <alignment horizontal="center" vertical="top"/>
    </xf>
    <xf numFmtId="0" fontId="45" fillId="0" borderId="0" xfId="0" applyFont="1" applyFill="1" applyAlignment="1">
      <alignment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 wrapText="1"/>
    </xf>
    <xf numFmtId="174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5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51" fillId="0" borderId="0" xfId="0" applyFont="1" applyFill="1" applyAlignment="1">
      <alignment horizontal="left"/>
    </xf>
    <xf numFmtId="0" fontId="45" fillId="0" borderId="12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175" fontId="0" fillId="0" borderId="11" xfId="59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center"/>
    </xf>
    <xf numFmtId="174" fontId="45" fillId="0" borderId="11" xfId="0" applyNumberFormat="1" applyFont="1" applyFill="1" applyBorder="1" applyAlignment="1">
      <alignment horizontal="center" vertical="top" wrapText="1"/>
    </xf>
    <xf numFmtId="174" fontId="45" fillId="0" borderId="11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0" fontId="49" fillId="0" borderId="14" xfId="0" applyFont="1" applyFill="1" applyBorder="1" applyAlignment="1">
      <alignment vertical="top"/>
    </xf>
    <xf numFmtId="0" fontId="50" fillId="0" borderId="15" xfId="0" applyFont="1" applyFill="1" applyBorder="1" applyAlignment="1">
      <alignment vertical="top"/>
    </xf>
    <xf numFmtId="0" fontId="50" fillId="0" borderId="16" xfId="0" applyFont="1" applyFill="1" applyBorder="1" applyAlignment="1">
      <alignment vertical="top"/>
    </xf>
    <xf numFmtId="0" fontId="45" fillId="0" borderId="12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center" vertical="top"/>
    </xf>
    <xf numFmtId="0" fontId="45" fillId="0" borderId="15" xfId="0" applyFont="1" applyFill="1" applyBorder="1" applyAlignment="1">
      <alignment horizontal="center" vertical="top"/>
    </xf>
    <xf numFmtId="0" fontId="45" fillId="0" borderId="16" xfId="0" applyFont="1" applyFill="1" applyBorder="1" applyAlignment="1">
      <alignment horizontal="center" vertical="top"/>
    </xf>
    <xf numFmtId="0" fontId="45" fillId="0" borderId="18" xfId="0" applyFont="1" applyFill="1" applyBorder="1" applyAlignment="1">
      <alignment horizontal="center" vertical="top"/>
    </xf>
    <xf numFmtId="0" fontId="45" fillId="0" borderId="19" xfId="0" applyFont="1" applyFill="1" applyBorder="1" applyAlignment="1">
      <alignment horizontal="center" vertical="top"/>
    </xf>
    <xf numFmtId="0" fontId="45" fillId="0" borderId="20" xfId="0" applyFont="1" applyFill="1" applyBorder="1" applyAlignment="1">
      <alignment horizontal="center" vertical="top"/>
    </xf>
    <xf numFmtId="0" fontId="45" fillId="0" borderId="21" xfId="0" applyFont="1" applyFill="1" applyBorder="1" applyAlignment="1">
      <alignment horizontal="center" vertical="top"/>
    </xf>
    <xf numFmtId="0" fontId="45" fillId="0" borderId="18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45" fillId="0" borderId="20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/>
    </xf>
    <xf numFmtId="0" fontId="47" fillId="0" borderId="23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581025</xdr:colOff>
      <xdr:row>0</xdr:row>
      <xdr:rowOff>0</xdr:rowOff>
    </xdr:from>
    <xdr:to>
      <xdr:col>28</xdr:col>
      <xdr:colOff>247650</xdr:colOff>
      <xdr:row>1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44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Annexure- 2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C99"/>
  <sheetViews>
    <sheetView tabSelected="1" zoomScaleSheetLayoutView="90" workbookViewId="0" topLeftCell="A8">
      <selection activeCell="W15" sqref="W15"/>
    </sheetView>
  </sheetViews>
  <sheetFormatPr defaultColWidth="9.140625" defaultRowHeight="15"/>
  <cols>
    <col min="1" max="1" width="5.8515625" style="3" customWidth="1"/>
    <col min="2" max="2" width="28.8515625" style="3" customWidth="1"/>
    <col min="3" max="3" width="8.140625" style="3" hidden="1" customWidth="1"/>
    <col min="4" max="4" width="12.00390625" style="3" customWidth="1"/>
    <col min="5" max="5" width="15.28125" style="11" customWidth="1"/>
    <col min="6" max="6" width="19.421875" style="20" customWidth="1"/>
    <col min="7" max="7" width="8.140625" style="20" customWidth="1"/>
    <col min="8" max="8" width="8.140625" style="20" hidden="1" customWidth="1"/>
    <col min="9" max="9" width="7.8515625" style="11" customWidth="1"/>
    <col min="10" max="10" width="14.00390625" style="3" customWidth="1"/>
    <col min="11" max="11" width="15.00390625" style="11" customWidth="1"/>
    <col min="12" max="12" width="20.140625" style="3" customWidth="1"/>
    <col min="13" max="13" width="11.00390625" style="11" customWidth="1"/>
    <col min="14" max="14" width="6.421875" style="3" hidden="1" customWidth="1"/>
    <col min="15" max="15" width="11.140625" style="3" hidden="1" customWidth="1"/>
    <col min="16" max="16" width="12.28125" style="3" customWidth="1"/>
    <col min="17" max="17" width="10.421875" style="11" customWidth="1"/>
    <col min="18" max="21" width="8.7109375" style="3" customWidth="1"/>
    <col min="22" max="22" width="11.8515625" style="11" customWidth="1"/>
    <col min="23" max="23" width="18.140625" style="11" customWidth="1"/>
    <col min="24" max="24" width="10.57421875" style="3" hidden="1" customWidth="1"/>
    <col min="25" max="29" width="9.140625" style="3" hidden="1" customWidth="1"/>
    <col min="30" max="16384" width="9.140625" style="3" customWidth="1"/>
  </cols>
  <sheetData>
    <row r="1" spans="1:23" ht="70.5" customHeight="1" hidden="1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9" ht="18.75" hidden="1">
      <c r="A2" s="4"/>
      <c r="B2" s="5" t="s">
        <v>226</v>
      </c>
      <c r="C2" s="6" t="s">
        <v>0</v>
      </c>
      <c r="D2" s="6"/>
      <c r="E2" s="8"/>
      <c r="F2" s="62">
        <v>45</v>
      </c>
      <c r="G2" s="62"/>
      <c r="H2" s="62"/>
      <c r="I2" s="62"/>
    </row>
    <row r="3" spans="2:9" ht="18.75" hidden="1">
      <c r="B3" s="5" t="s">
        <v>227</v>
      </c>
      <c r="C3" s="6" t="s">
        <v>0</v>
      </c>
      <c r="D3" s="6"/>
      <c r="E3" s="8"/>
      <c r="F3" s="62">
        <v>25</v>
      </c>
      <c r="G3" s="62"/>
      <c r="H3" s="62"/>
      <c r="I3" s="62"/>
    </row>
    <row r="4" spans="2:9" ht="18.75" hidden="1">
      <c r="B4" s="5" t="s">
        <v>228</v>
      </c>
      <c r="C4" s="6" t="s">
        <v>0</v>
      </c>
      <c r="D4" s="6"/>
      <c r="E4" s="8"/>
      <c r="F4" s="62">
        <v>10</v>
      </c>
      <c r="G4" s="62"/>
      <c r="H4" s="62"/>
      <c r="I4" s="62"/>
    </row>
    <row r="5" spans="1:9" ht="19.5" hidden="1" thickBot="1">
      <c r="A5" s="4" t="s">
        <v>1</v>
      </c>
      <c r="B5" s="5" t="s">
        <v>229</v>
      </c>
      <c r="C5" s="6" t="s">
        <v>0</v>
      </c>
      <c r="D5" s="6"/>
      <c r="E5" s="8"/>
      <c r="F5" s="63">
        <v>20</v>
      </c>
      <c r="G5" s="63"/>
      <c r="H5" s="63"/>
      <c r="I5" s="63"/>
    </row>
    <row r="6" spans="2:9" ht="18.75" hidden="1">
      <c r="B6" s="8" t="s">
        <v>3</v>
      </c>
      <c r="C6" s="7" t="s">
        <v>4</v>
      </c>
      <c r="D6" s="7"/>
      <c r="E6" s="8"/>
      <c r="F6" s="64">
        <v>100</v>
      </c>
      <c r="G6" s="64"/>
      <c r="H6" s="64"/>
      <c r="I6" s="64"/>
    </row>
    <row r="7" spans="1:5" ht="18.75" hidden="1">
      <c r="A7" s="43"/>
      <c r="B7" s="43"/>
      <c r="E7" s="9"/>
    </row>
    <row r="8" spans="1:23" ht="18.75">
      <c r="A8" s="43" t="s">
        <v>246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s="11" customFormat="1" ht="15" customHeight="1">
      <c r="A9" s="44" t="s">
        <v>5</v>
      </c>
      <c r="B9" s="44"/>
      <c r="C9" s="49" t="s">
        <v>242</v>
      </c>
      <c r="D9" s="50"/>
      <c r="E9" s="50"/>
      <c r="F9" s="50"/>
      <c r="G9" s="50"/>
      <c r="H9" s="50"/>
      <c r="I9" s="51"/>
      <c r="J9" s="49" t="s">
        <v>6</v>
      </c>
      <c r="K9" s="50"/>
      <c r="L9" s="50"/>
      <c r="M9" s="50"/>
      <c r="N9" s="50"/>
      <c r="O9" s="50"/>
      <c r="P9" s="51"/>
      <c r="Q9" s="49" t="s">
        <v>7</v>
      </c>
      <c r="R9" s="50"/>
      <c r="S9" s="50"/>
      <c r="T9" s="50"/>
      <c r="U9" s="50"/>
      <c r="V9" s="51"/>
      <c r="W9" s="10" t="s">
        <v>8</v>
      </c>
    </row>
    <row r="10" spans="1:23" ht="45" customHeight="1">
      <c r="A10" s="45"/>
      <c r="B10" s="45"/>
      <c r="C10" s="38" t="s">
        <v>9</v>
      </c>
      <c r="D10" s="52" t="s">
        <v>9</v>
      </c>
      <c r="E10" s="53"/>
      <c r="F10" s="56" t="s">
        <v>216</v>
      </c>
      <c r="G10" s="57"/>
      <c r="H10" s="57"/>
      <c r="I10" s="58"/>
      <c r="J10" s="40" t="s">
        <v>217</v>
      </c>
      <c r="K10" s="40" t="s">
        <v>217</v>
      </c>
      <c r="L10" s="56" t="s">
        <v>230</v>
      </c>
      <c r="M10" s="58"/>
      <c r="N10" s="40"/>
      <c r="O10" s="40"/>
      <c r="P10" s="40"/>
      <c r="Q10" s="40" t="s">
        <v>244</v>
      </c>
      <c r="R10" s="40" t="s">
        <v>233</v>
      </c>
      <c r="S10" s="40" t="s">
        <v>234</v>
      </c>
      <c r="T10" s="40" t="s">
        <v>245</v>
      </c>
      <c r="U10" s="40" t="s">
        <v>235</v>
      </c>
      <c r="V10" s="40" t="s">
        <v>2</v>
      </c>
      <c r="W10" s="38"/>
    </row>
    <row r="11" spans="1:23" ht="15">
      <c r="A11" s="45"/>
      <c r="B11" s="45"/>
      <c r="C11" s="39"/>
      <c r="D11" s="54"/>
      <c r="E11" s="55"/>
      <c r="F11" s="59"/>
      <c r="G11" s="60"/>
      <c r="H11" s="60"/>
      <c r="I11" s="61"/>
      <c r="J11" s="41"/>
      <c r="K11" s="41"/>
      <c r="L11" s="59"/>
      <c r="M11" s="61"/>
      <c r="N11" s="41"/>
      <c r="O11" s="41"/>
      <c r="P11" s="41"/>
      <c r="Q11" s="41"/>
      <c r="R11" s="41"/>
      <c r="S11" s="41"/>
      <c r="T11" s="41"/>
      <c r="U11" s="41"/>
      <c r="V11" s="41"/>
      <c r="W11" s="39"/>
    </row>
    <row r="12" spans="1:23" ht="15" hidden="1">
      <c r="A12" s="45"/>
      <c r="B12" s="46"/>
      <c r="C12" s="10">
        <v>1</v>
      </c>
      <c r="D12" s="10"/>
      <c r="E12" s="10" t="s">
        <v>219</v>
      </c>
      <c r="F12" s="21">
        <v>2</v>
      </c>
      <c r="G12" s="21"/>
      <c r="H12" s="21"/>
      <c r="I12" s="10" t="s">
        <v>220</v>
      </c>
      <c r="J12" s="10">
        <v>3</v>
      </c>
      <c r="K12" s="10" t="s">
        <v>221</v>
      </c>
      <c r="L12" s="10">
        <v>4</v>
      </c>
      <c r="M12" s="10" t="s">
        <v>222</v>
      </c>
      <c r="N12" s="10" t="s">
        <v>223</v>
      </c>
      <c r="O12" s="10" t="s">
        <v>224</v>
      </c>
      <c r="P12" s="10" t="s">
        <v>225</v>
      </c>
      <c r="Q12" s="10">
        <v>5</v>
      </c>
      <c r="R12" s="49">
        <v>6</v>
      </c>
      <c r="S12" s="50"/>
      <c r="T12" s="50"/>
      <c r="U12" s="51"/>
      <c r="V12" s="33" t="s">
        <v>223</v>
      </c>
      <c r="W12" s="10">
        <v>7</v>
      </c>
    </row>
    <row r="13" spans="1:23" ht="21.75" customHeight="1">
      <c r="A13" s="45"/>
      <c r="B13" s="10" t="s">
        <v>10</v>
      </c>
      <c r="C13" s="38">
        <v>15</v>
      </c>
      <c r="D13" s="38" t="s">
        <v>243</v>
      </c>
      <c r="E13" s="40" t="s">
        <v>218</v>
      </c>
      <c r="F13" s="47"/>
      <c r="G13" s="40" t="s">
        <v>243</v>
      </c>
      <c r="H13" s="26"/>
      <c r="I13" s="40" t="s">
        <v>218</v>
      </c>
      <c r="J13" s="40">
        <v>15</v>
      </c>
      <c r="K13" s="40" t="s">
        <v>218</v>
      </c>
      <c r="L13" s="38">
        <v>10</v>
      </c>
      <c r="M13" s="40" t="s">
        <v>218</v>
      </c>
      <c r="N13" s="38"/>
      <c r="O13" s="38"/>
      <c r="P13" s="38"/>
      <c r="Q13" s="38">
        <v>10</v>
      </c>
      <c r="R13" s="24"/>
      <c r="S13" s="24"/>
      <c r="T13" s="24"/>
      <c r="U13" s="24"/>
      <c r="V13" s="38">
        <v>20</v>
      </c>
      <c r="W13" s="38">
        <v>100</v>
      </c>
    </row>
    <row r="14" spans="1:23" ht="27.75" customHeight="1">
      <c r="A14" s="46"/>
      <c r="B14" s="10" t="s">
        <v>215</v>
      </c>
      <c r="C14" s="39"/>
      <c r="D14" s="39"/>
      <c r="E14" s="41"/>
      <c r="F14" s="48"/>
      <c r="G14" s="41"/>
      <c r="H14" s="27"/>
      <c r="I14" s="41"/>
      <c r="J14" s="41"/>
      <c r="K14" s="41"/>
      <c r="L14" s="39"/>
      <c r="M14" s="41"/>
      <c r="N14" s="39"/>
      <c r="O14" s="39"/>
      <c r="P14" s="39"/>
      <c r="Q14" s="39"/>
      <c r="R14" s="25"/>
      <c r="S14" s="25"/>
      <c r="T14" s="25"/>
      <c r="U14" s="25"/>
      <c r="V14" s="39"/>
      <c r="W14" s="39"/>
    </row>
    <row r="15" spans="1:25" ht="19.5" customHeight="1">
      <c r="A15" s="12" t="s">
        <v>11</v>
      </c>
      <c r="B15" s="13" t="s">
        <v>12</v>
      </c>
      <c r="C15" s="12" t="s">
        <v>13</v>
      </c>
      <c r="D15" s="12">
        <v>63.75</v>
      </c>
      <c r="E15" s="32">
        <f>15/100*D15</f>
        <v>9.5625</v>
      </c>
      <c r="F15" s="22" t="s">
        <v>14</v>
      </c>
      <c r="G15" s="22">
        <v>58.5</v>
      </c>
      <c r="H15" s="28">
        <f>(190+161)/600</f>
        <v>0.585</v>
      </c>
      <c r="I15" s="31">
        <f>30/100*G15</f>
        <v>17.55</v>
      </c>
      <c r="J15" s="12" t="s">
        <v>13</v>
      </c>
      <c r="K15" s="10">
        <v>15</v>
      </c>
      <c r="L15" s="12" t="s">
        <v>15</v>
      </c>
      <c r="M15" s="10">
        <v>5.7</v>
      </c>
      <c r="N15" s="12">
        <v>4</v>
      </c>
      <c r="O15" s="12">
        <f>E15+I15+K15+M15</f>
        <v>47.8125</v>
      </c>
      <c r="P15" s="12">
        <f>E15+I15+K15+N15</f>
        <v>46.1125</v>
      </c>
      <c r="Q15" s="10">
        <v>8</v>
      </c>
      <c r="R15" s="12">
        <v>3</v>
      </c>
      <c r="S15" s="12">
        <v>4</v>
      </c>
      <c r="T15" s="12">
        <v>4</v>
      </c>
      <c r="U15" s="12">
        <v>3</v>
      </c>
      <c r="V15" s="10">
        <f>SUM(R15:U15)</f>
        <v>14</v>
      </c>
      <c r="W15" s="32">
        <f>V15+Q15+M15+K15+I15+E15</f>
        <v>69.8125</v>
      </c>
      <c r="X15" s="15">
        <f>2/12*10</f>
        <v>1.6666666666666665</v>
      </c>
      <c r="Y15" s="15">
        <f>(2*2)+X15</f>
        <v>5.666666666666666</v>
      </c>
    </row>
    <row r="16" spans="1:23" ht="19.5" customHeight="1">
      <c r="A16" s="12" t="s">
        <v>16</v>
      </c>
      <c r="B16" s="35" t="s">
        <v>240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</row>
    <row r="17" spans="1:25" ht="31.5" customHeight="1">
      <c r="A17" s="12" t="s">
        <v>17</v>
      </c>
      <c r="B17" s="13" t="s">
        <v>18</v>
      </c>
      <c r="C17" s="12" t="s">
        <v>13</v>
      </c>
      <c r="D17" s="12">
        <v>68.1</v>
      </c>
      <c r="E17" s="32">
        <f aca="true" t="shared" si="0" ref="E17:E80">15/100*D17</f>
        <v>10.214999999999998</v>
      </c>
      <c r="F17" s="22" t="s">
        <v>19</v>
      </c>
      <c r="G17" s="22">
        <v>53.5</v>
      </c>
      <c r="H17" s="28">
        <f>(151+170)/600</f>
        <v>0.535</v>
      </c>
      <c r="I17" s="31">
        <f aca="true" t="shared" si="1" ref="I17:I80">30/100*G17</f>
        <v>16.05</v>
      </c>
      <c r="J17" s="12" t="s">
        <v>13</v>
      </c>
      <c r="K17" s="10">
        <v>15</v>
      </c>
      <c r="L17" s="12" t="s">
        <v>20</v>
      </c>
      <c r="M17" s="10">
        <v>5.3</v>
      </c>
      <c r="N17" s="12">
        <v>4</v>
      </c>
      <c r="O17" s="12">
        <f aca="true" t="shared" si="2" ref="O17:O48">E17+I17+K17+M17</f>
        <v>46.565</v>
      </c>
      <c r="P17" s="12">
        <f aca="true" t="shared" si="3" ref="P17:P48">E17+I17+K17+N17</f>
        <v>45.265</v>
      </c>
      <c r="Q17" s="10">
        <v>8</v>
      </c>
      <c r="R17" s="12">
        <v>4</v>
      </c>
      <c r="S17" s="12">
        <v>3.5</v>
      </c>
      <c r="T17" s="12">
        <v>4</v>
      </c>
      <c r="U17" s="12">
        <v>4</v>
      </c>
      <c r="V17" s="10">
        <f>SUM(R17:U17)</f>
        <v>15.5</v>
      </c>
      <c r="W17" s="32">
        <f aca="true" t="shared" si="4" ref="W17:W79">V17+Q17+M17+K17+I17+E17</f>
        <v>70.065</v>
      </c>
      <c r="X17" s="15">
        <f>2/12*8</f>
        <v>1.3333333333333333</v>
      </c>
      <c r="Y17" s="15">
        <f>(2*2)+X17</f>
        <v>5.333333333333333</v>
      </c>
    </row>
    <row r="18" spans="1:25" ht="31.5" customHeight="1">
      <c r="A18" s="12" t="s">
        <v>21</v>
      </c>
      <c r="B18" s="13" t="s">
        <v>22</v>
      </c>
      <c r="C18" s="12" t="s">
        <v>13</v>
      </c>
      <c r="D18" s="12">
        <v>61.5</v>
      </c>
      <c r="E18" s="32">
        <f t="shared" si="0"/>
        <v>9.225</v>
      </c>
      <c r="F18" s="22" t="s">
        <v>19</v>
      </c>
      <c r="G18" s="22">
        <v>50</v>
      </c>
      <c r="H18" s="28"/>
      <c r="I18" s="31">
        <f t="shared" si="1"/>
        <v>15</v>
      </c>
      <c r="J18" s="12" t="s">
        <v>13</v>
      </c>
      <c r="K18" s="10">
        <v>15</v>
      </c>
      <c r="L18" s="12" t="s">
        <v>23</v>
      </c>
      <c r="M18" s="10">
        <v>6.5</v>
      </c>
      <c r="N18" s="12">
        <v>6</v>
      </c>
      <c r="O18" s="12">
        <f t="shared" si="2"/>
        <v>45.725</v>
      </c>
      <c r="P18" s="12">
        <f t="shared" si="3"/>
        <v>45.225</v>
      </c>
      <c r="Q18" s="10">
        <v>2</v>
      </c>
      <c r="R18" s="12">
        <v>3</v>
      </c>
      <c r="S18" s="12">
        <v>2</v>
      </c>
      <c r="T18" s="12">
        <v>2</v>
      </c>
      <c r="U18" s="12">
        <v>2</v>
      </c>
      <c r="V18" s="10">
        <f>SUM(R18:U18)</f>
        <v>9</v>
      </c>
      <c r="W18" s="32">
        <f t="shared" si="4"/>
        <v>56.725</v>
      </c>
      <c r="X18" s="15">
        <f>2/12*3</f>
        <v>0.5</v>
      </c>
      <c r="Y18" s="15">
        <f>(2*3)+X18</f>
        <v>6.5</v>
      </c>
    </row>
    <row r="19" spans="1:25" ht="28.5" customHeight="1">
      <c r="A19" s="12" t="s">
        <v>24</v>
      </c>
      <c r="B19" s="13" t="s">
        <v>25</v>
      </c>
      <c r="C19" s="12" t="s">
        <v>13</v>
      </c>
      <c r="D19" s="12">
        <v>61.38</v>
      </c>
      <c r="E19" s="32">
        <f t="shared" si="0"/>
        <v>9.207</v>
      </c>
      <c r="F19" s="22" t="s">
        <v>19</v>
      </c>
      <c r="G19" s="22">
        <v>53.83</v>
      </c>
      <c r="H19" s="28">
        <f>(166+157)/600</f>
        <v>0.5383333333333333</v>
      </c>
      <c r="I19" s="31">
        <f t="shared" si="1"/>
        <v>16.148999999999997</v>
      </c>
      <c r="J19" s="12" t="s">
        <v>13</v>
      </c>
      <c r="K19" s="10">
        <v>15</v>
      </c>
      <c r="L19" s="12" t="s">
        <v>26</v>
      </c>
      <c r="M19" s="10">
        <v>9.7</v>
      </c>
      <c r="N19" s="12">
        <v>8</v>
      </c>
      <c r="O19" s="12">
        <f t="shared" si="2"/>
        <v>50.056</v>
      </c>
      <c r="P19" s="12">
        <f t="shared" si="3"/>
        <v>48.355999999999995</v>
      </c>
      <c r="Q19" s="10">
        <v>4</v>
      </c>
      <c r="R19" s="12">
        <v>2</v>
      </c>
      <c r="S19" s="12">
        <v>2</v>
      </c>
      <c r="T19" s="12">
        <v>2</v>
      </c>
      <c r="U19" s="12">
        <v>2</v>
      </c>
      <c r="V19" s="10">
        <f>SUM(R19:U19)</f>
        <v>8</v>
      </c>
      <c r="W19" s="32">
        <f t="shared" si="4"/>
        <v>62.056000000000004</v>
      </c>
      <c r="X19" s="15">
        <f>2/12*10</f>
        <v>1.6666666666666665</v>
      </c>
      <c r="Y19" s="15">
        <f>(2*4)+X19</f>
        <v>9.666666666666666</v>
      </c>
    </row>
    <row r="20" spans="1:23" ht="31.5" customHeight="1">
      <c r="A20" s="12" t="s">
        <v>27</v>
      </c>
      <c r="B20" s="13" t="s">
        <v>28</v>
      </c>
      <c r="C20" s="12" t="s">
        <v>13</v>
      </c>
      <c r="D20" s="12">
        <v>65.5</v>
      </c>
      <c r="E20" s="32">
        <f t="shared" si="0"/>
        <v>9.825</v>
      </c>
      <c r="F20" s="22" t="s">
        <v>19</v>
      </c>
      <c r="G20" s="22">
        <v>54</v>
      </c>
      <c r="H20" s="28">
        <f>(159+219)/700</f>
        <v>0.54</v>
      </c>
      <c r="I20" s="31">
        <f t="shared" si="1"/>
        <v>16.2</v>
      </c>
      <c r="J20" s="12" t="s">
        <v>13</v>
      </c>
      <c r="K20" s="10">
        <v>15</v>
      </c>
      <c r="L20" s="12" t="s">
        <v>29</v>
      </c>
      <c r="N20" s="1">
        <v>0</v>
      </c>
      <c r="O20" s="12">
        <f t="shared" si="2"/>
        <v>41.025</v>
      </c>
      <c r="P20" s="12">
        <f t="shared" si="3"/>
        <v>41.025</v>
      </c>
      <c r="Q20" s="10">
        <v>6</v>
      </c>
      <c r="R20" s="12">
        <v>2</v>
      </c>
      <c r="S20" s="12">
        <v>2</v>
      </c>
      <c r="T20" s="12">
        <v>3</v>
      </c>
      <c r="U20" s="12">
        <v>1</v>
      </c>
      <c r="V20" s="10">
        <f>SUM(R20:U20)</f>
        <v>8</v>
      </c>
      <c r="W20" s="32">
        <f t="shared" si="4"/>
        <v>55.025000000000006</v>
      </c>
    </row>
    <row r="21" spans="1:25" ht="19.5" customHeight="1">
      <c r="A21" s="12" t="s">
        <v>30</v>
      </c>
      <c r="B21" s="13" t="s">
        <v>31</v>
      </c>
      <c r="C21" s="12" t="s">
        <v>13</v>
      </c>
      <c r="D21" s="12">
        <v>65.5</v>
      </c>
      <c r="E21" s="32">
        <f t="shared" si="0"/>
        <v>9.825</v>
      </c>
      <c r="F21" s="22" t="s">
        <v>29</v>
      </c>
      <c r="G21" s="22">
        <v>0</v>
      </c>
      <c r="H21" s="22"/>
      <c r="I21" s="31">
        <f t="shared" si="1"/>
        <v>0</v>
      </c>
      <c r="J21" s="12" t="s">
        <v>29</v>
      </c>
      <c r="K21" s="10">
        <v>0</v>
      </c>
      <c r="L21" s="12" t="s">
        <v>32</v>
      </c>
      <c r="M21" s="10">
        <v>7</v>
      </c>
      <c r="N21" s="12">
        <v>6</v>
      </c>
      <c r="O21" s="12">
        <f t="shared" si="2"/>
        <v>16.825</v>
      </c>
      <c r="P21" s="12">
        <f t="shared" si="3"/>
        <v>15.825</v>
      </c>
      <c r="Q21" s="10">
        <v>2</v>
      </c>
      <c r="R21" s="12">
        <v>2</v>
      </c>
      <c r="S21" s="12">
        <v>2</v>
      </c>
      <c r="T21" s="12">
        <v>2</v>
      </c>
      <c r="U21" s="12">
        <v>1</v>
      </c>
      <c r="V21" s="10">
        <f>SUM(R21:U21)</f>
        <v>7</v>
      </c>
      <c r="W21" s="32">
        <f t="shared" si="4"/>
        <v>25.825</v>
      </c>
      <c r="X21" s="15">
        <f>2/12*6</f>
        <v>1</v>
      </c>
      <c r="Y21" s="15">
        <f>(2*3)+X21</f>
        <v>7</v>
      </c>
    </row>
    <row r="22" spans="1:25" ht="19.5" customHeight="1">
      <c r="A22" s="12" t="s">
        <v>33</v>
      </c>
      <c r="B22" s="13" t="s">
        <v>34</v>
      </c>
      <c r="C22" s="12" t="s">
        <v>13</v>
      </c>
      <c r="D22" s="12">
        <v>65.63</v>
      </c>
      <c r="E22" s="32">
        <f t="shared" si="0"/>
        <v>9.844499999999998</v>
      </c>
      <c r="F22" s="22" t="s">
        <v>29</v>
      </c>
      <c r="G22" s="22">
        <v>0</v>
      </c>
      <c r="H22" s="22"/>
      <c r="I22" s="31">
        <f t="shared" si="1"/>
        <v>0</v>
      </c>
      <c r="J22" s="12" t="s">
        <v>29</v>
      </c>
      <c r="K22" s="10">
        <v>0</v>
      </c>
      <c r="L22" s="12" t="s">
        <v>35</v>
      </c>
      <c r="M22" s="10">
        <v>3</v>
      </c>
      <c r="N22" s="12">
        <v>2</v>
      </c>
      <c r="O22" s="12">
        <f t="shared" si="2"/>
        <v>12.844499999999998</v>
      </c>
      <c r="P22" s="12">
        <f t="shared" si="3"/>
        <v>11.844499999999998</v>
      </c>
      <c r="Q22" s="10">
        <v>0</v>
      </c>
      <c r="R22" s="12">
        <v>1</v>
      </c>
      <c r="S22" s="12">
        <v>2</v>
      </c>
      <c r="T22" s="12">
        <v>1</v>
      </c>
      <c r="U22" s="12">
        <v>0</v>
      </c>
      <c r="V22" s="10">
        <f aca="true" t="shared" si="5" ref="V22:V85">SUM(R22:U22)</f>
        <v>4</v>
      </c>
      <c r="W22" s="32">
        <f t="shared" si="4"/>
        <v>16.844499999999996</v>
      </c>
      <c r="X22" s="15">
        <f>2/12*6</f>
        <v>1</v>
      </c>
      <c r="Y22" s="15">
        <f>(2*1)+X22</f>
        <v>3</v>
      </c>
    </row>
    <row r="23" spans="1:25" ht="19.5" customHeight="1">
      <c r="A23" s="12" t="s">
        <v>36</v>
      </c>
      <c r="B23" s="13" t="s">
        <v>37</v>
      </c>
      <c r="C23" s="12" t="s">
        <v>13</v>
      </c>
      <c r="D23" s="12">
        <v>69.88</v>
      </c>
      <c r="E23" s="32">
        <f t="shared" si="0"/>
        <v>10.482</v>
      </c>
      <c r="F23" s="22" t="s">
        <v>29</v>
      </c>
      <c r="G23" s="22">
        <v>0</v>
      </c>
      <c r="H23" s="22"/>
      <c r="I23" s="31">
        <f t="shared" si="1"/>
        <v>0</v>
      </c>
      <c r="J23" s="12" t="s">
        <v>29</v>
      </c>
      <c r="K23" s="10">
        <v>0</v>
      </c>
      <c r="L23" s="12" t="s">
        <v>38</v>
      </c>
      <c r="M23" s="10">
        <v>10</v>
      </c>
      <c r="N23" s="12">
        <v>10</v>
      </c>
      <c r="O23" s="12">
        <f t="shared" si="2"/>
        <v>20.482</v>
      </c>
      <c r="P23" s="12">
        <f t="shared" si="3"/>
        <v>20.482</v>
      </c>
      <c r="Q23" s="10">
        <v>5</v>
      </c>
      <c r="R23" s="12">
        <v>3</v>
      </c>
      <c r="S23" s="12">
        <v>4</v>
      </c>
      <c r="T23" s="12">
        <v>4</v>
      </c>
      <c r="U23" s="12">
        <v>3</v>
      </c>
      <c r="V23" s="10">
        <f t="shared" si="5"/>
        <v>14</v>
      </c>
      <c r="W23" s="32">
        <f t="shared" si="4"/>
        <v>39.482</v>
      </c>
      <c r="X23" s="15">
        <f>2/12*6</f>
        <v>1</v>
      </c>
      <c r="Y23" s="15">
        <f>(2*6)+X23</f>
        <v>13</v>
      </c>
    </row>
    <row r="24" spans="1:23" ht="51.75" customHeight="1">
      <c r="A24" s="12" t="s">
        <v>39</v>
      </c>
      <c r="B24" s="13" t="s">
        <v>40</v>
      </c>
      <c r="C24" s="12" t="s">
        <v>13</v>
      </c>
      <c r="D24" s="12">
        <v>68</v>
      </c>
      <c r="E24" s="32">
        <f t="shared" si="0"/>
        <v>10.2</v>
      </c>
      <c r="F24" s="22" t="s">
        <v>238</v>
      </c>
      <c r="G24" s="22">
        <v>0</v>
      </c>
      <c r="H24" s="22"/>
      <c r="I24" s="31">
        <f t="shared" si="1"/>
        <v>0</v>
      </c>
      <c r="J24" s="12" t="s">
        <v>13</v>
      </c>
      <c r="K24" s="10">
        <v>15</v>
      </c>
      <c r="L24" s="12" t="s">
        <v>29</v>
      </c>
      <c r="M24" s="10"/>
      <c r="N24" s="12">
        <v>0</v>
      </c>
      <c r="O24" s="12">
        <f t="shared" si="2"/>
        <v>25.2</v>
      </c>
      <c r="P24" s="12">
        <f t="shared" si="3"/>
        <v>25.2</v>
      </c>
      <c r="Q24" s="10">
        <v>3</v>
      </c>
      <c r="R24" s="12">
        <v>1</v>
      </c>
      <c r="S24" s="12">
        <v>2</v>
      </c>
      <c r="T24" s="12">
        <v>2</v>
      </c>
      <c r="U24" s="12">
        <v>1</v>
      </c>
      <c r="V24" s="10">
        <f t="shared" si="5"/>
        <v>6</v>
      </c>
      <c r="W24" s="32">
        <f t="shared" si="4"/>
        <v>34.2</v>
      </c>
    </row>
    <row r="25" spans="1:25" ht="19.5" customHeight="1">
      <c r="A25" s="12" t="s">
        <v>41</v>
      </c>
      <c r="B25" s="13" t="s">
        <v>42</v>
      </c>
      <c r="C25" s="12" t="s">
        <v>13</v>
      </c>
      <c r="D25" s="12">
        <v>57.8</v>
      </c>
      <c r="E25" s="32">
        <f t="shared" si="0"/>
        <v>8.67</v>
      </c>
      <c r="F25" s="22" t="s">
        <v>238</v>
      </c>
      <c r="G25" s="22">
        <v>0</v>
      </c>
      <c r="H25" s="22"/>
      <c r="I25" s="31">
        <f t="shared" si="1"/>
        <v>0</v>
      </c>
      <c r="J25" s="12" t="s">
        <v>29</v>
      </c>
      <c r="K25" s="10">
        <v>0</v>
      </c>
      <c r="L25" s="12" t="s">
        <v>127</v>
      </c>
      <c r="M25" s="10">
        <v>9</v>
      </c>
      <c r="N25" s="12">
        <v>8</v>
      </c>
      <c r="O25" s="12">
        <f t="shared" si="2"/>
        <v>17.67</v>
      </c>
      <c r="P25" s="12">
        <f t="shared" si="3"/>
        <v>16.67</v>
      </c>
      <c r="Q25" s="10">
        <v>1</v>
      </c>
      <c r="R25" s="12">
        <v>1</v>
      </c>
      <c r="S25" s="12">
        <v>1</v>
      </c>
      <c r="T25" s="12">
        <v>1</v>
      </c>
      <c r="U25" s="12">
        <v>0</v>
      </c>
      <c r="V25" s="10">
        <f t="shared" si="5"/>
        <v>3</v>
      </c>
      <c r="W25" s="32">
        <f t="shared" si="4"/>
        <v>21.67</v>
      </c>
      <c r="X25" s="15">
        <f>2/12*6</f>
        <v>1</v>
      </c>
      <c r="Y25" s="15">
        <f>(2*4)+X25</f>
        <v>9</v>
      </c>
    </row>
    <row r="26" spans="1:25" ht="19.5" customHeight="1">
      <c r="A26" s="12" t="s">
        <v>43</v>
      </c>
      <c r="B26" s="13" t="s">
        <v>44</v>
      </c>
      <c r="C26" s="12" t="s">
        <v>13</v>
      </c>
      <c r="D26" s="12">
        <v>53.25</v>
      </c>
      <c r="E26" s="32">
        <f t="shared" si="0"/>
        <v>7.9875</v>
      </c>
      <c r="F26" s="22" t="s">
        <v>45</v>
      </c>
      <c r="G26" s="22">
        <v>0</v>
      </c>
      <c r="H26" s="22"/>
      <c r="I26" s="31">
        <f t="shared" si="1"/>
        <v>0</v>
      </c>
      <c r="J26" s="12" t="s">
        <v>29</v>
      </c>
      <c r="K26" s="10">
        <v>0</v>
      </c>
      <c r="L26" s="12" t="s">
        <v>46</v>
      </c>
      <c r="M26" s="10">
        <v>1</v>
      </c>
      <c r="N26" s="12">
        <v>0</v>
      </c>
      <c r="O26" s="12">
        <f t="shared" si="2"/>
        <v>8.9875</v>
      </c>
      <c r="P26" s="12">
        <f t="shared" si="3"/>
        <v>7.9875</v>
      </c>
      <c r="Q26" s="10">
        <v>0</v>
      </c>
      <c r="R26" s="12">
        <v>0</v>
      </c>
      <c r="S26" s="12">
        <v>1</v>
      </c>
      <c r="T26" s="12">
        <v>1</v>
      </c>
      <c r="U26" s="12">
        <v>0</v>
      </c>
      <c r="V26" s="10">
        <f t="shared" si="5"/>
        <v>2</v>
      </c>
      <c r="W26" s="32">
        <f t="shared" si="4"/>
        <v>10.9875</v>
      </c>
      <c r="X26" s="15">
        <f>2/12*6</f>
        <v>1</v>
      </c>
      <c r="Y26" s="15">
        <f>(2*0)+X26</f>
        <v>1</v>
      </c>
    </row>
    <row r="27" spans="1:25" ht="19.5" customHeight="1">
      <c r="A27" s="12" t="s">
        <v>47</v>
      </c>
      <c r="B27" s="13" t="s">
        <v>48</v>
      </c>
      <c r="C27" s="12" t="s">
        <v>13</v>
      </c>
      <c r="D27" s="12">
        <v>55</v>
      </c>
      <c r="E27" s="32">
        <f t="shared" si="0"/>
        <v>8.25</v>
      </c>
      <c r="F27" s="22" t="s">
        <v>45</v>
      </c>
      <c r="G27" s="22">
        <v>0</v>
      </c>
      <c r="H27" s="22"/>
      <c r="I27" s="31">
        <f t="shared" si="1"/>
        <v>0</v>
      </c>
      <c r="J27" s="12" t="s">
        <v>29</v>
      </c>
      <c r="K27" s="10">
        <v>0</v>
      </c>
      <c r="L27" s="12" t="s">
        <v>49</v>
      </c>
      <c r="M27" s="10">
        <v>10</v>
      </c>
      <c r="N27" s="12">
        <v>10</v>
      </c>
      <c r="O27" s="12">
        <f t="shared" si="2"/>
        <v>18.25</v>
      </c>
      <c r="P27" s="12">
        <f t="shared" si="3"/>
        <v>18.25</v>
      </c>
      <c r="Q27" s="10">
        <v>1</v>
      </c>
      <c r="R27" s="12">
        <v>2</v>
      </c>
      <c r="S27" s="12">
        <v>2</v>
      </c>
      <c r="T27" s="12">
        <v>1</v>
      </c>
      <c r="U27" s="12">
        <v>1</v>
      </c>
      <c r="V27" s="10">
        <f t="shared" si="5"/>
        <v>6</v>
      </c>
      <c r="W27" s="32">
        <f t="shared" si="4"/>
        <v>25.25</v>
      </c>
      <c r="X27" s="15">
        <f>2/12*0</f>
        <v>0</v>
      </c>
      <c r="Y27" s="15">
        <f>(2*12)+X27</f>
        <v>24</v>
      </c>
    </row>
    <row r="28" spans="1:25" ht="19.5" customHeight="1">
      <c r="A28" s="12" t="s">
        <v>50</v>
      </c>
      <c r="B28" s="13" t="s">
        <v>51</v>
      </c>
      <c r="C28" s="12" t="s">
        <v>13</v>
      </c>
      <c r="D28" s="12">
        <v>60</v>
      </c>
      <c r="E28" s="32">
        <f t="shared" si="0"/>
        <v>9</v>
      </c>
      <c r="F28" s="22" t="s">
        <v>45</v>
      </c>
      <c r="G28" s="22">
        <v>0</v>
      </c>
      <c r="H28" s="22"/>
      <c r="I28" s="31">
        <f t="shared" si="1"/>
        <v>0</v>
      </c>
      <c r="J28" s="12" t="s">
        <v>29</v>
      </c>
      <c r="K28" s="10">
        <v>0</v>
      </c>
      <c r="L28" s="12" t="s">
        <v>29</v>
      </c>
      <c r="M28" s="10">
        <v>0</v>
      </c>
      <c r="N28" s="12">
        <v>0</v>
      </c>
      <c r="O28" s="12">
        <f t="shared" si="2"/>
        <v>9</v>
      </c>
      <c r="P28" s="12">
        <f t="shared" si="3"/>
        <v>9</v>
      </c>
      <c r="Q28" s="10">
        <v>0</v>
      </c>
      <c r="R28" s="12">
        <v>1</v>
      </c>
      <c r="S28" s="12">
        <v>0.5</v>
      </c>
      <c r="T28" s="12">
        <v>1</v>
      </c>
      <c r="U28" s="12">
        <v>0</v>
      </c>
      <c r="V28" s="10">
        <f t="shared" si="5"/>
        <v>2.5</v>
      </c>
      <c r="W28" s="32">
        <f t="shared" si="4"/>
        <v>11.5</v>
      </c>
      <c r="X28" s="15">
        <f>2/12*6</f>
        <v>1</v>
      </c>
      <c r="Y28" s="15">
        <f>(2*4)+X28</f>
        <v>9</v>
      </c>
    </row>
    <row r="29" spans="1:25" ht="19.5" customHeight="1">
      <c r="A29" s="12" t="s">
        <v>52</v>
      </c>
      <c r="B29" s="13" t="s">
        <v>53</v>
      </c>
      <c r="C29" s="12" t="s">
        <v>13</v>
      </c>
      <c r="D29" s="12">
        <v>70</v>
      </c>
      <c r="E29" s="32">
        <f t="shared" si="0"/>
        <v>10.5</v>
      </c>
      <c r="F29" s="22" t="s">
        <v>45</v>
      </c>
      <c r="G29" s="22">
        <v>0</v>
      </c>
      <c r="H29" s="22"/>
      <c r="I29" s="31">
        <f t="shared" si="1"/>
        <v>0</v>
      </c>
      <c r="J29" s="12" t="s">
        <v>29</v>
      </c>
      <c r="K29" s="10">
        <v>0</v>
      </c>
      <c r="L29" s="12" t="s">
        <v>54</v>
      </c>
      <c r="M29" s="10">
        <v>3</v>
      </c>
      <c r="N29" s="12">
        <v>2</v>
      </c>
      <c r="O29" s="12">
        <f t="shared" si="2"/>
        <v>13.5</v>
      </c>
      <c r="P29" s="12">
        <f t="shared" si="3"/>
        <v>12.5</v>
      </c>
      <c r="Q29" s="10">
        <v>0</v>
      </c>
      <c r="R29" s="12">
        <v>1</v>
      </c>
      <c r="S29" s="12">
        <v>1.5</v>
      </c>
      <c r="T29" s="12">
        <v>1</v>
      </c>
      <c r="U29" s="12">
        <v>1</v>
      </c>
      <c r="V29" s="10">
        <f t="shared" si="5"/>
        <v>4.5</v>
      </c>
      <c r="W29" s="32">
        <f t="shared" si="4"/>
        <v>18</v>
      </c>
      <c r="X29" s="15">
        <f>2/12*6</f>
        <v>1</v>
      </c>
      <c r="Y29" s="15">
        <f>(2*1)+X29</f>
        <v>3</v>
      </c>
    </row>
    <row r="30" spans="1:25" ht="19.5" customHeight="1">
      <c r="A30" s="12" t="s">
        <v>55</v>
      </c>
      <c r="B30" s="13" t="s">
        <v>56</v>
      </c>
      <c r="C30" s="12" t="s">
        <v>13</v>
      </c>
      <c r="D30" s="12">
        <v>52</v>
      </c>
      <c r="E30" s="32">
        <f t="shared" si="0"/>
        <v>7.8</v>
      </c>
      <c r="F30" s="22" t="s">
        <v>238</v>
      </c>
      <c r="G30" s="22">
        <v>0</v>
      </c>
      <c r="H30" s="22"/>
      <c r="I30" s="31">
        <f t="shared" si="1"/>
        <v>0</v>
      </c>
      <c r="J30" s="12" t="s">
        <v>29</v>
      </c>
      <c r="K30" s="10">
        <v>0</v>
      </c>
      <c r="L30" s="12" t="s">
        <v>57</v>
      </c>
      <c r="M30" s="10">
        <v>10</v>
      </c>
      <c r="N30" s="12">
        <v>10</v>
      </c>
      <c r="O30" s="12">
        <f t="shared" si="2"/>
        <v>17.8</v>
      </c>
      <c r="P30" s="12">
        <f t="shared" si="3"/>
        <v>17.8</v>
      </c>
      <c r="Q30" s="10">
        <v>0</v>
      </c>
      <c r="R30" s="12">
        <v>2</v>
      </c>
      <c r="S30" s="12">
        <v>1</v>
      </c>
      <c r="T30" s="12">
        <v>1</v>
      </c>
      <c r="U30" s="12">
        <v>1</v>
      </c>
      <c r="V30" s="10">
        <f t="shared" si="5"/>
        <v>5</v>
      </c>
      <c r="W30" s="32">
        <f t="shared" si="4"/>
        <v>22.8</v>
      </c>
      <c r="X30" s="15">
        <f>2/12*0</f>
        <v>0</v>
      </c>
      <c r="Y30" s="15">
        <f>(2*8)+X30</f>
        <v>16</v>
      </c>
    </row>
    <row r="31" spans="1:25" ht="19.5" customHeight="1">
      <c r="A31" s="12" t="s">
        <v>58</v>
      </c>
      <c r="B31" s="13" t="s">
        <v>59</v>
      </c>
      <c r="C31" s="12" t="s">
        <v>13</v>
      </c>
      <c r="D31" s="12">
        <v>53.92</v>
      </c>
      <c r="E31" s="32">
        <f t="shared" si="0"/>
        <v>8.088</v>
      </c>
      <c r="F31" s="22" t="s">
        <v>14</v>
      </c>
      <c r="G31" s="22">
        <v>55.3</v>
      </c>
      <c r="H31" s="28">
        <f>(154+178)/600</f>
        <v>0.5533333333333333</v>
      </c>
      <c r="I31" s="31">
        <f t="shared" si="1"/>
        <v>16.59</v>
      </c>
      <c r="J31" s="12" t="s">
        <v>29</v>
      </c>
      <c r="K31" s="10">
        <v>0</v>
      </c>
      <c r="L31" s="12" t="s">
        <v>60</v>
      </c>
      <c r="M31" s="10">
        <v>3.3</v>
      </c>
      <c r="N31" s="12">
        <v>2</v>
      </c>
      <c r="O31" s="12">
        <f t="shared" si="2"/>
        <v>27.977999999999998</v>
      </c>
      <c r="P31" s="12">
        <f t="shared" si="3"/>
        <v>26.677999999999997</v>
      </c>
      <c r="Q31" s="10">
        <v>0</v>
      </c>
      <c r="R31" s="12">
        <v>1</v>
      </c>
      <c r="S31" s="12">
        <v>1</v>
      </c>
      <c r="T31" s="12">
        <v>0</v>
      </c>
      <c r="U31" s="12">
        <v>0</v>
      </c>
      <c r="V31" s="10">
        <f t="shared" si="5"/>
        <v>2</v>
      </c>
      <c r="W31" s="32">
        <f t="shared" si="4"/>
        <v>29.978</v>
      </c>
      <c r="X31" s="15">
        <f>2/12*8</f>
        <v>1.3333333333333333</v>
      </c>
      <c r="Y31" s="15">
        <f>(2*1)+X31</f>
        <v>3.333333333333333</v>
      </c>
    </row>
    <row r="32" spans="1:25" ht="19.5" customHeight="1">
      <c r="A32" s="12" t="s">
        <v>61</v>
      </c>
      <c r="B32" s="13" t="s">
        <v>62</v>
      </c>
      <c r="C32" s="12" t="s">
        <v>13</v>
      </c>
      <c r="D32" s="12">
        <v>64.63</v>
      </c>
      <c r="E32" s="32">
        <f t="shared" si="0"/>
        <v>9.6945</v>
      </c>
      <c r="F32" s="22" t="s">
        <v>29</v>
      </c>
      <c r="G32" s="22">
        <v>0</v>
      </c>
      <c r="H32" s="22"/>
      <c r="I32" s="31">
        <f t="shared" si="1"/>
        <v>0</v>
      </c>
      <c r="J32" s="12" t="s">
        <v>29</v>
      </c>
      <c r="K32" s="10">
        <v>0</v>
      </c>
      <c r="L32" s="12" t="s">
        <v>63</v>
      </c>
      <c r="M32" s="10">
        <v>10</v>
      </c>
      <c r="N32" s="12">
        <v>10</v>
      </c>
      <c r="O32" s="12">
        <f t="shared" si="2"/>
        <v>19.694499999999998</v>
      </c>
      <c r="P32" s="12">
        <f t="shared" si="3"/>
        <v>19.694499999999998</v>
      </c>
      <c r="Q32" s="10">
        <v>0</v>
      </c>
      <c r="R32" s="12">
        <v>2</v>
      </c>
      <c r="S32" s="12">
        <v>1</v>
      </c>
      <c r="T32" s="12">
        <v>1</v>
      </c>
      <c r="U32" s="12">
        <v>1</v>
      </c>
      <c r="V32" s="10">
        <f t="shared" si="5"/>
        <v>5</v>
      </c>
      <c r="W32" s="32">
        <f t="shared" si="4"/>
        <v>24.694499999999998</v>
      </c>
      <c r="X32" s="15">
        <f>2/12*2</f>
        <v>0.3333333333333333</v>
      </c>
      <c r="Y32" s="15">
        <f>(2*6)+X32</f>
        <v>12.333333333333334</v>
      </c>
    </row>
    <row r="33" spans="1:25" ht="19.5" customHeight="1">
      <c r="A33" s="12" t="s">
        <v>64</v>
      </c>
      <c r="B33" s="13" t="s">
        <v>65</v>
      </c>
      <c r="C33" s="12" t="s">
        <v>13</v>
      </c>
      <c r="D33" s="12">
        <v>62.3</v>
      </c>
      <c r="E33" s="32">
        <f t="shared" si="0"/>
        <v>9.344999999999999</v>
      </c>
      <c r="F33" s="22" t="s">
        <v>29</v>
      </c>
      <c r="G33" s="22">
        <v>0</v>
      </c>
      <c r="H33" s="22"/>
      <c r="I33" s="31">
        <f t="shared" si="1"/>
        <v>0</v>
      </c>
      <c r="J33" s="12" t="s">
        <v>29</v>
      </c>
      <c r="K33" s="10">
        <v>0</v>
      </c>
      <c r="L33" s="12" t="s">
        <v>66</v>
      </c>
      <c r="M33" s="10">
        <v>7.5</v>
      </c>
      <c r="N33" s="12">
        <v>6</v>
      </c>
      <c r="O33" s="12">
        <f t="shared" si="2"/>
        <v>16.845</v>
      </c>
      <c r="P33" s="12">
        <f t="shared" si="3"/>
        <v>15.344999999999999</v>
      </c>
      <c r="Q33" s="10">
        <v>0</v>
      </c>
      <c r="R33" s="12" t="s">
        <v>236</v>
      </c>
      <c r="S33" s="12" t="s">
        <v>236</v>
      </c>
      <c r="T33" s="12" t="s">
        <v>236</v>
      </c>
      <c r="U33" s="12" t="s">
        <v>236</v>
      </c>
      <c r="V33" s="10">
        <f t="shared" si="5"/>
        <v>0</v>
      </c>
      <c r="W33" s="32">
        <f t="shared" si="4"/>
        <v>16.845</v>
      </c>
      <c r="X33" s="15">
        <f>2/12*9</f>
        <v>1.5</v>
      </c>
      <c r="Y33" s="15">
        <f>(2*3)+X33</f>
        <v>7.5</v>
      </c>
    </row>
    <row r="34" spans="1:25" ht="19.5" customHeight="1">
      <c r="A34" s="12" t="s">
        <v>67</v>
      </c>
      <c r="B34" s="13" t="s">
        <v>68</v>
      </c>
      <c r="C34" s="12" t="s">
        <v>13</v>
      </c>
      <c r="D34" s="12">
        <v>57</v>
      </c>
      <c r="E34" s="32">
        <f t="shared" si="0"/>
        <v>8.549999999999999</v>
      </c>
      <c r="F34" s="22" t="s">
        <v>29</v>
      </c>
      <c r="G34" s="22">
        <v>0</v>
      </c>
      <c r="H34" s="22"/>
      <c r="I34" s="31">
        <f t="shared" si="1"/>
        <v>0</v>
      </c>
      <c r="J34" s="12" t="s">
        <v>29</v>
      </c>
      <c r="K34" s="10">
        <v>0</v>
      </c>
      <c r="L34" s="12" t="s">
        <v>69</v>
      </c>
      <c r="M34" s="10">
        <v>10</v>
      </c>
      <c r="N34" s="12">
        <v>10</v>
      </c>
      <c r="O34" s="12">
        <f t="shared" si="2"/>
        <v>18.549999999999997</v>
      </c>
      <c r="P34" s="12">
        <f t="shared" si="3"/>
        <v>18.549999999999997</v>
      </c>
      <c r="Q34" s="10">
        <v>0</v>
      </c>
      <c r="R34" s="12">
        <v>0</v>
      </c>
      <c r="S34" s="12">
        <v>0</v>
      </c>
      <c r="T34" s="12">
        <v>0</v>
      </c>
      <c r="U34" s="12">
        <v>0</v>
      </c>
      <c r="V34" s="10">
        <f t="shared" si="5"/>
        <v>0</v>
      </c>
      <c r="W34" s="32">
        <f t="shared" si="4"/>
        <v>18.549999999999997</v>
      </c>
      <c r="X34" s="15">
        <f>2/12*0</f>
        <v>0</v>
      </c>
      <c r="Y34" s="15">
        <f>(2*6)+X34</f>
        <v>12</v>
      </c>
    </row>
    <row r="35" spans="1:25" ht="19.5" customHeight="1">
      <c r="A35" s="12" t="s">
        <v>70</v>
      </c>
      <c r="B35" s="13" t="s">
        <v>71</v>
      </c>
      <c r="C35" s="12" t="s">
        <v>13</v>
      </c>
      <c r="D35" s="12">
        <v>57.13</v>
      </c>
      <c r="E35" s="32">
        <f t="shared" si="0"/>
        <v>8.5695</v>
      </c>
      <c r="F35" s="22" t="s">
        <v>29</v>
      </c>
      <c r="G35" s="22">
        <v>0</v>
      </c>
      <c r="H35" s="22"/>
      <c r="I35" s="31">
        <f t="shared" si="1"/>
        <v>0</v>
      </c>
      <c r="J35" s="12" t="s">
        <v>29</v>
      </c>
      <c r="K35" s="10">
        <v>0</v>
      </c>
      <c r="L35" s="12" t="s">
        <v>72</v>
      </c>
      <c r="M35" s="10">
        <v>9.8</v>
      </c>
      <c r="N35" s="12">
        <v>8</v>
      </c>
      <c r="O35" s="12">
        <f t="shared" si="2"/>
        <v>18.369500000000002</v>
      </c>
      <c r="P35" s="12">
        <f t="shared" si="3"/>
        <v>16.569499999999998</v>
      </c>
      <c r="Q35" s="10">
        <v>0</v>
      </c>
      <c r="R35" s="12">
        <v>1</v>
      </c>
      <c r="S35" s="12">
        <v>0.5</v>
      </c>
      <c r="T35" s="12">
        <v>1</v>
      </c>
      <c r="U35" s="12">
        <v>1</v>
      </c>
      <c r="V35" s="10">
        <f t="shared" si="5"/>
        <v>3.5</v>
      </c>
      <c r="W35" s="32">
        <f t="shared" si="4"/>
        <v>21.869500000000002</v>
      </c>
      <c r="X35" s="15">
        <f>2/12*11</f>
        <v>1.8333333333333333</v>
      </c>
      <c r="Y35" s="15">
        <f>(2*4)+X35</f>
        <v>9.833333333333334</v>
      </c>
    </row>
    <row r="36" spans="1:23" ht="19.5" customHeight="1">
      <c r="A36" s="12" t="s">
        <v>73</v>
      </c>
      <c r="B36" s="13" t="s">
        <v>74</v>
      </c>
      <c r="C36" s="12" t="s">
        <v>13</v>
      </c>
      <c r="D36" s="12">
        <v>73.23</v>
      </c>
      <c r="E36" s="32">
        <f t="shared" si="0"/>
        <v>10.9845</v>
      </c>
      <c r="F36" s="22" t="s">
        <v>29</v>
      </c>
      <c r="G36" s="22">
        <v>0</v>
      </c>
      <c r="H36" s="22"/>
      <c r="I36" s="31">
        <f t="shared" si="1"/>
        <v>0</v>
      </c>
      <c r="J36" s="12" t="s">
        <v>29</v>
      </c>
      <c r="K36" s="10">
        <v>0</v>
      </c>
      <c r="L36" s="12" t="s">
        <v>29</v>
      </c>
      <c r="M36" s="10">
        <v>0</v>
      </c>
      <c r="N36" s="12">
        <v>0</v>
      </c>
      <c r="O36" s="12">
        <f t="shared" si="2"/>
        <v>10.9845</v>
      </c>
      <c r="P36" s="12">
        <f t="shared" si="3"/>
        <v>10.9845</v>
      </c>
      <c r="Q36" s="10">
        <v>0</v>
      </c>
      <c r="R36" s="12">
        <v>1</v>
      </c>
      <c r="S36" s="12">
        <v>0</v>
      </c>
      <c r="T36" s="12">
        <v>0</v>
      </c>
      <c r="U36" s="12">
        <v>0</v>
      </c>
      <c r="V36" s="10">
        <f t="shared" si="5"/>
        <v>1</v>
      </c>
      <c r="W36" s="32">
        <f t="shared" si="4"/>
        <v>11.9845</v>
      </c>
    </row>
    <row r="37" spans="1:25" ht="19.5" customHeight="1">
      <c r="A37" s="12" t="s">
        <v>75</v>
      </c>
      <c r="B37" s="13" t="s">
        <v>76</v>
      </c>
      <c r="C37" s="12" t="s">
        <v>13</v>
      </c>
      <c r="D37" s="12">
        <v>60</v>
      </c>
      <c r="E37" s="32">
        <f t="shared" si="0"/>
        <v>9</v>
      </c>
      <c r="F37" s="22" t="s">
        <v>238</v>
      </c>
      <c r="G37" s="22">
        <v>0</v>
      </c>
      <c r="H37" s="28">
        <v>0</v>
      </c>
      <c r="I37" s="31">
        <f t="shared" si="1"/>
        <v>0</v>
      </c>
      <c r="J37" s="12" t="s">
        <v>29</v>
      </c>
      <c r="K37" s="10">
        <v>0</v>
      </c>
      <c r="L37" s="12" t="s">
        <v>77</v>
      </c>
      <c r="M37" s="10">
        <v>10</v>
      </c>
      <c r="N37" s="12">
        <v>10</v>
      </c>
      <c r="O37" s="12">
        <f t="shared" si="2"/>
        <v>19</v>
      </c>
      <c r="P37" s="12">
        <f t="shared" si="3"/>
        <v>19</v>
      </c>
      <c r="Q37" s="10">
        <v>0</v>
      </c>
      <c r="R37" s="12">
        <v>2</v>
      </c>
      <c r="S37" s="12">
        <v>0</v>
      </c>
      <c r="T37" s="12">
        <v>0</v>
      </c>
      <c r="U37" s="12">
        <v>0</v>
      </c>
      <c r="V37" s="10">
        <f t="shared" si="5"/>
        <v>2</v>
      </c>
      <c r="W37" s="32">
        <f t="shared" si="4"/>
        <v>21</v>
      </c>
      <c r="X37" s="15">
        <f>2/12*5</f>
        <v>0.8333333333333333</v>
      </c>
      <c r="Y37" s="15">
        <f>(2*5)+X37</f>
        <v>10.833333333333334</v>
      </c>
    </row>
    <row r="38" spans="1:23" ht="19.5" customHeight="1">
      <c r="A38" s="12" t="s">
        <v>78</v>
      </c>
      <c r="B38" s="13" t="s">
        <v>79</v>
      </c>
      <c r="C38" s="12" t="s">
        <v>80</v>
      </c>
      <c r="D38" s="12">
        <v>0</v>
      </c>
      <c r="E38" s="32">
        <f t="shared" si="0"/>
        <v>0</v>
      </c>
      <c r="F38" s="22" t="s">
        <v>29</v>
      </c>
      <c r="G38" s="22">
        <v>0</v>
      </c>
      <c r="H38" s="22"/>
      <c r="I38" s="31">
        <f t="shared" si="1"/>
        <v>0</v>
      </c>
      <c r="J38" s="12" t="s">
        <v>29</v>
      </c>
      <c r="K38" s="10">
        <v>0</v>
      </c>
      <c r="L38" s="12" t="s">
        <v>29</v>
      </c>
      <c r="M38" s="10">
        <v>0</v>
      </c>
      <c r="N38" s="12">
        <v>0</v>
      </c>
      <c r="O38" s="12">
        <f t="shared" si="2"/>
        <v>0</v>
      </c>
      <c r="P38" s="12">
        <f t="shared" si="3"/>
        <v>0</v>
      </c>
      <c r="Q38" s="10">
        <v>0</v>
      </c>
      <c r="R38" s="12">
        <v>1</v>
      </c>
      <c r="S38" s="12">
        <v>1</v>
      </c>
      <c r="T38" s="12">
        <v>0</v>
      </c>
      <c r="U38" s="12">
        <v>0</v>
      </c>
      <c r="V38" s="10">
        <f t="shared" si="5"/>
        <v>2</v>
      </c>
      <c r="W38" s="32">
        <f t="shared" si="4"/>
        <v>2</v>
      </c>
    </row>
    <row r="39" spans="1:23" ht="19.5" customHeight="1">
      <c r="A39" s="12" t="s">
        <v>81</v>
      </c>
      <c r="B39" s="13" t="s">
        <v>82</v>
      </c>
      <c r="C39" s="12" t="s">
        <v>13</v>
      </c>
      <c r="D39" s="12">
        <v>48.12</v>
      </c>
      <c r="E39" s="32">
        <f t="shared" si="0"/>
        <v>7.217999999999999</v>
      </c>
      <c r="F39" s="22" t="s">
        <v>29</v>
      </c>
      <c r="G39" s="22">
        <v>0</v>
      </c>
      <c r="H39" s="22"/>
      <c r="I39" s="31">
        <f t="shared" si="1"/>
        <v>0</v>
      </c>
      <c r="J39" s="12" t="s">
        <v>29</v>
      </c>
      <c r="K39" s="10">
        <v>0</v>
      </c>
      <c r="L39" s="12" t="s">
        <v>29</v>
      </c>
      <c r="M39" s="10">
        <v>0</v>
      </c>
      <c r="N39" s="12">
        <v>0</v>
      </c>
      <c r="O39" s="12">
        <f t="shared" si="2"/>
        <v>7.217999999999999</v>
      </c>
      <c r="P39" s="12">
        <f t="shared" si="3"/>
        <v>7.217999999999999</v>
      </c>
      <c r="Q39" s="10">
        <v>0</v>
      </c>
      <c r="R39" s="12">
        <v>1</v>
      </c>
      <c r="S39" s="12">
        <v>1</v>
      </c>
      <c r="T39" s="12">
        <v>1</v>
      </c>
      <c r="U39" s="12">
        <v>1</v>
      </c>
      <c r="V39" s="10">
        <f t="shared" si="5"/>
        <v>4</v>
      </c>
      <c r="W39" s="32">
        <f t="shared" si="4"/>
        <v>11.218</v>
      </c>
    </row>
    <row r="40" spans="1:25" ht="19.5" customHeight="1">
      <c r="A40" s="12" t="s">
        <v>83</v>
      </c>
      <c r="B40" s="13" t="s">
        <v>84</v>
      </c>
      <c r="C40" s="12" t="s">
        <v>13</v>
      </c>
      <c r="D40" s="12">
        <v>70.8</v>
      </c>
      <c r="E40" s="32">
        <f t="shared" si="0"/>
        <v>10.62</v>
      </c>
      <c r="F40" s="22" t="s">
        <v>14</v>
      </c>
      <c r="G40" s="22">
        <v>57.8</v>
      </c>
      <c r="H40" s="28">
        <f>(156+191)/600</f>
        <v>0.5783333333333334</v>
      </c>
      <c r="I40" s="31">
        <f t="shared" si="1"/>
        <v>17.34</v>
      </c>
      <c r="J40" s="12" t="s">
        <v>29</v>
      </c>
      <c r="K40" s="10">
        <v>0</v>
      </c>
      <c r="L40" s="12" t="s">
        <v>85</v>
      </c>
      <c r="M40" s="10">
        <v>2.5</v>
      </c>
      <c r="N40" s="12">
        <v>2</v>
      </c>
      <c r="O40" s="12">
        <f t="shared" si="2"/>
        <v>30.46</v>
      </c>
      <c r="P40" s="12">
        <f t="shared" si="3"/>
        <v>29.96</v>
      </c>
      <c r="Q40" s="10">
        <v>6</v>
      </c>
      <c r="R40" s="12">
        <v>4</v>
      </c>
      <c r="S40" s="12">
        <v>4</v>
      </c>
      <c r="T40" s="12">
        <v>4</v>
      </c>
      <c r="U40" s="12">
        <v>4</v>
      </c>
      <c r="V40" s="10">
        <f t="shared" si="5"/>
        <v>16</v>
      </c>
      <c r="W40" s="32">
        <f t="shared" si="4"/>
        <v>52.46</v>
      </c>
      <c r="X40" s="15">
        <f>2/12*3</f>
        <v>0.5</v>
      </c>
      <c r="Y40" s="15">
        <f>(2*1)+X40</f>
        <v>2.5</v>
      </c>
    </row>
    <row r="41" spans="1:23" ht="19.5" customHeight="1">
      <c r="A41" s="12" t="s">
        <v>86</v>
      </c>
      <c r="B41" s="13" t="s">
        <v>87</v>
      </c>
      <c r="C41" s="12" t="s">
        <v>13</v>
      </c>
      <c r="D41" s="12">
        <v>56</v>
      </c>
      <c r="E41" s="32">
        <f t="shared" si="0"/>
        <v>8.4</v>
      </c>
      <c r="F41" s="22" t="s">
        <v>238</v>
      </c>
      <c r="G41" s="22">
        <v>0</v>
      </c>
      <c r="H41" s="28"/>
      <c r="I41" s="31">
        <f t="shared" si="1"/>
        <v>0</v>
      </c>
      <c r="J41" s="12" t="s">
        <v>29</v>
      </c>
      <c r="K41" s="10">
        <v>0</v>
      </c>
      <c r="L41" s="12" t="s">
        <v>88</v>
      </c>
      <c r="M41" s="10">
        <v>2</v>
      </c>
      <c r="N41" s="12">
        <v>2</v>
      </c>
      <c r="O41" s="12">
        <f t="shared" si="2"/>
        <v>10.4</v>
      </c>
      <c r="P41" s="12">
        <f t="shared" si="3"/>
        <v>10.4</v>
      </c>
      <c r="Q41" s="10">
        <v>2</v>
      </c>
      <c r="R41" s="12">
        <v>2</v>
      </c>
      <c r="S41" s="12">
        <v>2</v>
      </c>
      <c r="T41" s="12">
        <v>2</v>
      </c>
      <c r="U41" s="12">
        <v>2</v>
      </c>
      <c r="V41" s="10">
        <f t="shared" si="5"/>
        <v>8</v>
      </c>
      <c r="W41" s="32">
        <f t="shared" si="4"/>
        <v>20.4</v>
      </c>
    </row>
    <row r="42" spans="1:23" ht="19.5" customHeight="1">
      <c r="A42" s="12" t="s">
        <v>89</v>
      </c>
      <c r="B42" s="13" t="s">
        <v>90</v>
      </c>
      <c r="C42" s="12" t="s">
        <v>13</v>
      </c>
      <c r="D42" s="12">
        <v>57</v>
      </c>
      <c r="E42" s="32">
        <f t="shared" si="0"/>
        <v>8.549999999999999</v>
      </c>
      <c r="F42" s="22" t="s">
        <v>238</v>
      </c>
      <c r="G42" s="22">
        <v>0</v>
      </c>
      <c r="H42" s="29"/>
      <c r="I42" s="31">
        <f t="shared" si="1"/>
        <v>0</v>
      </c>
      <c r="J42" s="12" t="s">
        <v>29</v>
      </c>
      <c r="K42" s="10">
        <v>0</v>
      </c>
      <c r="L42" s="12" t="s">
        <v>91</v>
      </c>
      <c r="M42" s="10">
        <v>10</v>
      </c>
      <c r="N42" s="12">
        <v>10</v>
      </c>
      <c r="O42" s="12">
        <f t="shared" si="2"/>
        <v>18.549999999999997</v>
      </c>
      <c r="P42" s="12">
        <f t="shared" si="3"/>
        <v>18.549999999999997</v>
      </c>
      <c r="Q42" s="10">
        <v>1</v>
      </c>
      <c r="R42" s="12">
        <v>1</v>
      </c>
      <c r="S42" s="12">
        <v>1</v>
      </c>
      <c r="T42" s="12">
        <v>1</v>
      </c>
      <c r="U42" s="12">
        <v>1</v>
      </c>
      <c r="V42" s="10">
        <f t="shared" si="5"/>
        <v>4</v>
      </c>
      <c r="W42" s="32">
        <f t="shared" si="4"/>
        <v>23.549999999999997</v>
      </c>
    </row>
    <row r="43" spans="1:23" ht="45.75" customHeight="1">
      <c r="A43" s="12" t="s">
        <v>92</v>
      </c>
      <c r="B43" s="13" t="s">
        <v>93</v>
      </c>
      <c r="C43" s="12" t="s">
        <v>13</v>
      </c>
      <c r="D43" s="12">
        <v>66</v>
      </c>
      <c r="E43" s="32">
        <f t="shared" si="0"/>
        <v>9.9</v>
      </c>
      <c r="F43" s="22" t="s">
        <v>238</v>
      </c>
      <c r="G43" s="22">
        <v>0</v>
      </c>
      <c r="H43" s="29"/>
      <c r="I43" s="31">
        <f t="shared" si="1"/>
        <v>0</v>
      </c>
      <c r="J43" s="12" t="s">
        <v>13</v>
      </c>
      <c r="K43" s="10">
        <v>15</v>
      </c>
      <c r="L43" s="12" t="s">
        <v>29</v>
      </c>
      <c r="M43" s="10">
        <v>0</v>
      </c>
      <c r="N43" s="12">
        <v>0</v>
      </c>
      <c r="O43" s="12">
        <f t="shared" si="2"/>
        <v>24.9</v>
      </c>
      <c r="P43" s="12">
        <f t="shared" si="3"/>
        <v>24.9</v>
      </c>
      <c r="Q43" s="10" t="s">
        <v>236</v>
      </c>
      <c r="R43" s="12" t="s">
        <v>236</v>
      </c>
      <c r="S43" s="12" t="s">
        <v>236</v>
      </c>
      <c r="T43" s="12" t="s">
        <v>236</v>
      </c>
      <c r="U43" s="12" t="s">
        <v>236</v>
      </c>
      <c r="V43" s="10">
        <f t="shared" si="5"/>
        <v>0</v>
      </c>
      <c r="W43" s="32" t="s">
        <v>236</v>
      </c>
    </row>
    <row r="44" spans="1:23" ht="19.5" customHeight="1">
      <c r="A44" s="12" t="s">
        <v>95</v>
      </c>
      <c r="B44" s="13" t="s">
        <v>96</v>
      </c>
      <c r="C44" s="12" t="s">
        <v>13</v>
      </c>
      <c r="D44" s="12">
        <v>62</v>
      </c>
      <c r="E44" s="32">
        <f t="shared" si="0"/>
        <v>9.299999999999999</v>
      </c>
      <c r="F44" s="22" t="s">
        <v>29</v>
      </c>
      <c r="G44" s="22">
        <v>0</v>
      </c>
      <c r="H44" s="22"/>
      <c r="I44" s="31">
        <f t="shared" si="1"/>
        <v>0</v>
      </c>
      <c r="J44" s="12" t="s">
        <v>29</v>
      </c>
      <c r="K44" s="10">
        <v>0</v>
      </c>
      <c r="L44" s="12" t="s">
        <v>29</v>
      </c>
      <c r="M44" s="10">
        <v>0</v>
      </c>
      <c r="N44" s="12">
        <v>0</v>
      </c>
      <c r="O44" s="12">
        <f t="shared" si="2"/>
        <v>9.299999999999999</v>
      </c>
      <c r="P44" s="12">
        <f t="shared" si="3"/>
        <v>9.299999999999999</v>
      </c>
      <c r="Q44" s="10" t="s">
        <v>236</v>
      </c>
      <c r="R44" s="12" t="s">
        <v>236</v>
      </c>
      <c r="S44" s="12" t="s">
        <v>236</v>
      </c>
      <c r="T44" s="12" t="s">
        <v>236</v>
      </c>
      <c r="U44" s="12" t="s">
        <v>236</v>
      </c>
      <c r="V44" s="10">
        <f t="shared" si="5"/>
        <v>0</v>
      </c>
      <c r="W44" s="32" t="s">
        <v>236</v>
      </c>
    </row>
    <row r="45" spans="1:23" ht="19.5" customHeight="1">
      <c r="A45" s="12" t="s">
        <v>97</v>
      </c>
      <c r="B45" s="13" t="s">
        <v>98</v>
      </c>
      <c r="C45" s="12" t="s">
        <v>13</v>
      </c>
      <c r="D45" s="12">
        <v>58.5</v>
      </c>
      <c r="E45" s="32">
        <f t="shared" si="0"/>
        <v>8.775</v>
      </c>
      <c r="F45" s="22" t="s">
        <v>238</v>
      </c>
      <c r="G45" s="22">
        <v>0</v>
      </c>
      <c r="I45" s="31">
        <f t="shared" si="1"/>
        <v>0</v>
      </c>
      <c r="J45" s="12" t="s">
        <v>13</v>
      </c>
      <c r="K45" s="10">
        <v>15</v>
      </c>
      <c r="L45" s="12" t="s">
        <v>46</v>
      </c>
      <c r="M45" s="10">
        <v>1</v>
      </c>
      <c r="N45" s="12">
        <v>0</v>
      </c>
      <c r="O45" s="12">
        <f t="shared" si="2"/>
        <v>24.775</v>
      </c>
      <c r="P45" s="12">
        <f t="shared" si="3"/>
        <v>23.775</v>
      </c>
      <c r="Q45" s="10">
        <v>5</v>
      </c>
      <c r="R45" s="12">
        <v>3</v>
      </c>
      <c r="S45" s="12">
        <v>4</v>
      </c>
      <c r="T45" s="12">
        <v>3</v>
      </c>
      <c r="U45" s="12">
        <v>3</v>
      </c>
      <c r="V45" s="10">
        <f t="shared" si="5"/>
        <v>13</v>
      </c>
      <c r="W45" s="32">
        <f t="shared" si="4"/>
        <v>42.775</v>
      </c>
    </row>
    <row r="46" spans="1:23" ht="19.5" customHeight="1">
      <c r="A46" s="12" t="s">
        <v>99</v>
      </c>
      <c r="B46" s="13" t="s">
        <v>100</v>
      </c>
      <c r="C46" s="12" t="s">
        <v>13</v>
      </c>
      <c r="D46" s="12">
        <v>58</v>
      </c>
      <c r="E46" s="32">
        <f t="shared" si="0"/>
        <v>8.7</v>
      </c>
      <c r="F46" s="22" t="s">
        <v>29</v>
      </c>
      <c r="G46" s="22">
        <v>0</v>
      </c>
      <c r="H46" s="22"/>
      <c r="I46" s="31">
        <f t="shared" si="1"/>
        <v>0</v>
      </c>
      <c r="J46" s="12" t="s">
        <v>29</v>
      </c>
      <c r="K46" s="10">
        <v>0</v>
      </c>
      <c r="L46" s="12" t="s">
        <v>29</v>
      </c>
      <c r="M46" s="10">
        <v>0</v>
      </c>
      <c r="N46" s="12">
        <v>0</v>
      </c>
      <c r="O46" s="12">
        <f t="shared" si="2"/>
        <v>8.7</v>
      </c>
      <c r="P46" s="12">
        <f t="shared" si="3"/>
        <v>8.7</v>
      </c>
      <c r="Q46" s="10">
        <v>0</v>
      </c>
      <c r="R46" s="12">
        <v>0</v>
      </c>
      <c r="S46" s="12">
        <v>0</v>
      </c>
      <c r="T46" s="12">
        <v>0</v>
      </c>
      <c r="U46" s="12">
        <v>0</v>
      </c>
      <c r="V46" s="10">
        <f t="shared" si="5"/>
        <v>0</v>
      </c>
      <c r="W46" s="32">
        <f t="shared" si="4"/>
        <v>8.7</v>
      </c>
    </row>
    <row r="47" spans="1:23" ht="19.5" customHeight="1">
      <c r="A47" s="12" t="s">
        <v>101</v>
      </c>
      <c r="B47" s="13" t="s">
        <v>102</v>
      </c>
      <c r="C47" s="12" t="s">
        <v>13</v>
      </c>
      <c r="D47" s="12">
        <v>63</v>
      </c>
      <c r="E47" s="32">
        <f t="shared" si="0"/>
        <v>9.45</v>
      </c>
      <c r="F47" s="22" t="s">
        <v>29</v>
      </c>
      <c r="G47" s="22">
        <v>0</v>
      </c>
      <c r="H47" s="22"/>
      <c r="I47" s="31">
        <f t="shared" si="1"/>
        <v>0</v>
      </c>
      <c r="J47" s="12" t="s">
        <v>29</v>
      </c>
      <c r="K47" s="10">
        <v>0</v>
      </c>
      <c r="L47" s="12" t="s">
        <v>91</v>
      </c>
      <c r="M47" s="10">
        <v>10</v>
      </c>
      <c r="N47" s="12">
        <v>10</v>
      </c>
      <c r="O47" s="12">
        <f t="shared" si="2"/>
        <v>19.45</v>
      </c>
      <c r="P47" s="12">
        <f t="shared" si="3"/>
        <v>19.45</v>
      </c>
      <c r="Q47" s="10" t="s">
        <v>236</v>
      </c>
      <c r="R47" s="12" t="s">
        <v>236</v>
      </c>
      <c r="S47" s="12" t="s">
        <v>236</v>
      </c>
      <c r="T47" s="12" t="s">
        <v>236</v>
      </c>
      <c r="U47" s="12" t="s">
        <v>236</v>
      </c>
      <c r="V47" s="10">
        <f t="shared" si="5"/>
        <v>0</v>
      </c>
      <c r="W47" s="32" t="s">
        <v>236</v>
      </c>
    </row>
    <row r="48" spans="1:23" ht="19.5" customHeight="1">
      <c r="A48" s="12" t="s">
        <v>103</v>
      </c>
      <c r="B48" s="13" t="s">
        <v>104</v>
      </c>
      <c r="C48" s="12" t="s">
        <v>13</v>
      </c>
      <c r="D48" s="12">
        <v>64</v>
      </c>
      <c r="E48" s="32">
        <f t="shared" si="0"/>
        <v>9.6</v>
      </c>
      <c r="F48" s="22" t="s">
        <v>29</v>
      </c>
      <c r="G48" s="22">
        <v>0</v>
      </c>
      <c r="H48" s="22"/>
      <c r="I48" s="31">
        <f t="shared" si="1"/>
        <v>0</v>
      </c>
      <c r="J48" s="12" t="s">
        <v>29</v>
      </c>
      <c r="K48" s="10">
        <v>0</v>
      </c>
      <c r="L48" s="12" t="s">
        <v>29</v>
      </c>
      <c r="M48" s="10">
        <v>0</v>
      </c>
      <c r="N48" s="12">
        <v>0</v>
      </c>
      <c r="O48" s="12">
        <f t="shared" si="2"/>
        <v>9.6</v>
      </c>
      <c r="P48" s="12">
        <f t="shared" si="3"/>
        <v>9.6</v>
      </c>
      <c r="Q48" s="10" t="s">
        <v>236</v>
      </c>
      <c r="R48" s="12" t="s">
        <v>236</v>
      </c>
      <c r="S48" s="12" t="s">
        <v>236</v>
      </c>
      <c r="T48" s="12" t="s">
        <v>236</v>
      </c>
      <c r="U48" s="12" t="s">
        <v>236</v>
      </c>
      <c r="V48" s="10">
        <f t="shared" si="5"/>
        <v>0</v>
      </c>
      <c r="W48" s="32" t="s">
        <v>236</v>
      </c>
    </row>
    <row r="49" spans="1:23" ht="19.5" customHeight="1">
      <c r="A49" s="12" t="s">
        <v>105</v>
      </c>
      <c r="B49" s="13" t="s">
        <v>106</v>
      </c>
      <c r="C49" s="12" t="s">
        <v>13</v>
      </c>
      <c r="D49" s="12">
        <v>55</v>
      </c>
      <c r="E49" s="32">
        <f t="shared" si="0"/>
        <v>8.25</v>
      </c>
      <c r="F49" s="22" t="s">
        <v>29</v>
      </c>
      <c r="G49" s="22">
        <v>0</v>
      </c>
      <c r="H49" s="22"/>
      <c r="I49" s="31">
        <f t="shared" si="1"/>
        <v>0</v>
      </c>
      <c r="J49" s="12" t="s">
        <v>29</v>
      </c>
      <c r="K49" s="10">
        <v>0</v>
      </c>
      <c r="L49" s="12" t="s">
        <v>29</v>
      </c>
      <c r="M49" s="10">
        <v>0</v>
      </c>
      <c r="N49" s="12">
        <v>0</v>
      </c>
      <c r="O49" s="12">
        <f aca="true" t="shared" si="6" ref="O49:O80">E49+I49+K49+M49</f>
        <v>8.25</v>
      </c>
      <c r="P49" s="12">
        <f aca="true" t="shared" si="7" ref="P49:P80">E49+I49+K49+N49</f>
        <v>8.25</v>
      </c>
      <c r="Q49" s="10" t="s">
        <v>236</v>
      </c>
      <c r="R49" s="12" t="s">
        <v>236</v>
      </c>
      <c r="S49" s="12" t="s">
        <v>236</v>
      </c>
      <c r="T49" s="12" t="s">
        <v>236</v>
      </c>
      <c r="U49" s="12" t="s">
        <v>236</v>
      </c>
      <c r="V49" s="10">
        <f t="shared" si="5"/>
        <v>0</v>
      </c>
      <c r="W49" s="32" t="s">
        <v>236</v>
      </c>
    </row>
    <row r="50" spans="1:23" ht="19.5" customHeight="1">
      <c r="A50" s="12" t="s">
        <v>107</v>
      </c>
      <c r="B50" s="13" t="s">
        <v>108</v>
      </c>
      <c r="C50" s="12" t="s">
        <v>13</v>
      </c>
      <c r="D50" s="12">
        <v>57</v>
      </c>
      <c r="E50" s="32">
        <f t="shared" si="0"/>
        <v>8.549999999999999</v>
      </c>
      <c r="F50" s="22" t="s">
        <v>238</v>
      </c>
      <c r="G50" s="22">
        <v>0</v>
      </c>
      <c r="H50" s="22"/>
      <c r="I50" s="31">
        <f t="shared" si="1"/>
        <v>0</v>
      </c>
      <c r="J50" s="12" t="s">
        <v>29</v>
      </c>
      <c r="K50" s="10">
        <v>0</v>
      </c>
      <c r="L50" s="12" t="s">
        <v>109</v>
      </c>
      <c r="M50" s="10">
        <v>4</v>
      </c>
      <c r="N50" s="12">
        <v>2</v>
      </c>
      <c r="O50" s="12">
        <f t="shared" si="6"/>
        <v>12.549999999999999</v>
      </c>
      <c r="P50" s="12">
        <f t="shared" si="7"/>
        <v>10.549999999999999</v>
      </c>
      <c r="Q50" s="10">
        <v>0</v>
      </c>
      <c r="R50" s="12">
        <v>2</v>
      </c>
      <c r="S50" s="12">
        <v>1</v>
      </c>
      <c r="T50" s="12">
        <v>2</v>
      </c>
      <c r="U50" s="12">
        <v>0</v>
      </c>
      <c r="V50" s="10">
        <f t="shared" si="5"/>
        <v>5</v>
      </c>
      <c r="W50" s="32">
        <f t="shared" si="4"/>
        <v>17.549999999999997</v>
      </c>
    </row>
    <row r="51" spans="1:23" ht="19.5" customHeight="1">
      <c r="A51" s="12" t="s">
        <v>110</v>
      </c>
      <c r="B51" s="13" t="s">
        <v>111</v>
      </c>
      <c r="C51" s="12" t="s">
        <v>112</v>
      </c>
      <c r="D51" s="1">
        <v>57</v>
      </c>
      <c r="E51" s="32">
        <f t="shared" si="0"/>
        <v>8.549999999999999</v>
      </c>
      <c r="F51" s="22" t="s">
        <v>238</v>
      </c>
      <c r="G51" s="22">
        <v>0</v>
      </c>
      <c r="H51" s="22"/>
      <c r="I51" s="31">
        <f t="shared" si="1"/>
        <v>0</v>
      </c>
      <c r="J51" s="12" t="s">
        <v>29</v>
      </c>
      <c r="K51" s="10">
        <v>0</v>
      </c>
      <c r="L51" s="12" t="s">
        <v>29</v>
      </c>
      <c r="M51" s="10">
        <v>0</v>
      </c>
      <c r="N51" s="12">
        <v>0</v>
      </c>
      <c r="O51" s="12">
        <f t="shared" si="6"/>
        <v>8.549999999999999</v>
      </c>
      <c r="P51" s="12">
        <f t="shared" si="7"/>
        <v>8.549999999999999</v>
      </c>
      <c r="Q51" s="10">
        <v>0</v>
      </c>
      <c r="R51" s="12" t="s">
        <v>236</v>
      </c>
      <c r="S51" s="12" t="s">
        <v>236</v>
      </c>
      <c r="T51" s="12" t="s">
        <v>236</v>
      </c>
      <c r="U51" s="12" t="s">
        <v>236</v>
      </c>
      <c r="V51" s="10">
        <f t="shared" si="5"/>
        <v>0</v>
      </c>
      <c r="W51" s="32">
        <f t="shared" si="4"/>
        <v>8.549999999999999</v>
      </c>
    </row>
    <row r="52" spans="1:23" ht="19.5" customHeight="1">
      <c r="A52" s="12" t="s">
        <v>113</v>
      </c>
      <c r="B52" s="13" t="s">
        <v>114</v>
      </c>
      <c r="C52" s="12" t="s">
        <v>13</v>
      </c>
      <c r="D52" s="12">
        <v>55.38</v>
      </c>
      <c r="E52" s="32">
        <f t="shared" si="0"/>
        <v>8.307</v>
      </c>
      <c r="F52" s="22" t="s">
        <v>29</v>
      </c>
      <c r="G52" s="22">
        <v>0</v>
      </c>
      <c r="H52" s="22"/>
      <c r="I52" s="31">
        <f t="shared" si="1"/>
        <v>0</v>
      </c>
      <c r="J52" s="12" t="s">
        <v>29</v>
      </c>
      <c r="K52" s="10">
        <v>0</v>
      </c>
      <c r="L52" s="12" t="s">
        <v>69</v>
      </c>
      <c r="M52" s="10">
        <v>10</v>
      </c>
      <c r="N52" s="12">
        <v>10</v>
      </c>
      <c r="O52" s="12">
        <f t="shared" si="6"/>
        <v>18.307000000000002</v>
      </c>
      <c r="P52" s="12">
        <f t="shared" si="7"/>
        <v>18.307000000000002</v>
      </c>
      <c r="Q52" s="10">
        <v>0</v>
      </c>
      <c r="R52" s="12" t="s">
        <v>236</v>
      </c>
      <c r="S52" s="12" t="s">
        <v>236</v>
      </c>
      <c r="T52" s="12" t="s">
        <v>236</v>
      </c>
      <c r="U52" s="12" t="s">
        <v>236</v>
      </c>
      <c r="V52" s="10">
        <f t="shared" si="5"/>
        <v>0</v>
      </c>
      <c r="W52" s="32">
        <f t="shared" si="4"/>
        <v>18.307000000000002</v>
      </c>
    </row>
    <row r="53" spans="1:23" ht="19.5" customHeight="1">
      <c r="A53" s="12" t="s">
        <v>115</v>
      </c>
      <c r="B53" s="13" t="s">
        <v>116</v>
      </c>
      <c r="C53" s="12" t="s">
        <v>13</v>
      </c>
      <c r="D53" s="12">
        <v>50</v>
      </c>
      <c r="E53" s="32">
        <f t="shared" si="0"/>
        <v>7.5</v>
      </c>
      <c r="F53" s="22" t="s">
        <v>29</v>
      </c>
      <c r="G53" s="22">
        <v>0</v>
      </c>
      <c r="H53" s="22"/>
      <c r="I53" s="31">
        <f t="shared" si="1"/>
        <v>0</v>
      </c>
      <c r="J53" s="12" t="s">
        <v>29</v>
      </c>
      <c r="K53" s="10">
        <v>0</v>
      </c>
      <c r="L53" s="12" t="s">
        <v>69</v>
      </c>
      <c r="M53" s="10">
        <v>10</v>
      </c>
      <c r="N53" s="12">
        <v>10</v>
      </c>
      <c r="O53" s="12">
        <f t="shared" si="6"/>
        <v>17.5</v>
      </c>
      <c r="P53" s="12">
        <f t="shared" si="7"/>
        <v>17.5</v>
      </c>
      <c r="Q53" s="10">
        <v>0</v>
      </c>
      <c r="R53" s="12" t="s">
        <v>236</v>
      </c>
      <c r="S53" s="12" t="s">
        <v>236</v>
      </c>
      <c r="T53" s="12" t="s">
        <v>236</v>
      </c>
      <c r="U53" s="12" t="s">
        <v>236</v>
      </c>
      <c r="V53" s="10">
        <f t="shared" si="5"/>
        <v>0</v>
      </c>
      <c r="W53" s="32">
        <f t="shared" si="4"/>
        <v>17.5</v>
      </c>
    </row>
    <row r="54" spans="1:25" ht="28.5" customHeight="1">
      <c r="A54" s="12" t="s">
        <v>117</v>
      </c>
      <c r="B54" s="13" t="s">
        <v>118</v>
      </c>
      <c r="C54" s="12" t="s">
        <v>13</v>
      </c>
      <c r="D54" s="12">
        <v>61.37</v>
      </c>
      <c r="E54" s="32">
        <f t="shared" si="0"/>
        <v>9.205499999999999</v>
      </c>
      <c r="F54" s="22" t="s">
        <v>94</v>
      </c>
      <c r="G54" s="22">
        <v>57.3</v>
      </c>
      <c r="H54" s="28">
        <f>(161+183)/600</f>
        <v>0.5733333333333334</v>
      </c>
      <c r="I54" s="31">
        <f t="shared" si="1"/>
        <v>17.189999999999998</v>
      </c>
      <c r="J54" s="12" t="s">
        <v>13</v>
      </c>
      <c r="K54" s="10">
        <v>15</v>
      </c>
      <c r="L54" s="12" t="s">
        <v>119</v>
      </c>
      <c r="M54" s="10">
        <v>8.7</v>
      </c>
      <c r="N54" s="12">
        <v>8</v>
      </c>
      <c r="O54" s="12">
        <f t="shared" si="6"/>
        <v>50.0955</v>
      </c>
      <c r="P54" s="12">
        <f t="shared" si="7"/>
        <v>49.3955</v>
      </c>
      <c r="Q54" s="10">
        <v>6</v>
      </c>
      <c r="R54" s="12">
        <v>3</v>
      </c>
      <c r="S54" s="12">
        <v>3</v>
      </c>
      <c r="T54" s="12">
        <v>3</v>
      </c>
      <c r="U54" s="12">
        <v>2</v>
      </c>
      <c r="V54" s="10">
        <f t="shared" si="5"/>
        <v>11</v>
      </c>
      <c r="W54" s="32">
        <f t="shared" si="4"/>
        <v>67.0955</v>
      </c>
      <c r="X54" s="15">
        <f>2/12*4</f>
        <v>0.6666666666666666</v>
      </c>
      <c r="Y54" s="15">
        <f>(2*4)+X54</f>
        <v>8.666666666666666</v>
      </c>
    </row>
    <row r="55" spans="1:23" ht="27.75" customHeight="1">
      <c r="A55" s="12" t="s">
        <v>120</v>
      </c>
      <c r="B55" s="13" t="s">
        <v>121</v>
      </c>
      <c r="C55" s="12" t="s">
        <v>13</v>
      </c>
      <c r="D55" s="12">
        <v>70.47</v>
      </c>
      <c r="E55" s="32">
        <f t="shared" si="0"/>
        <v>10.5705</v>
      </c>
      <c r="F55" s="22" t="s">
        <v>94</v>
      </c>
      <c r="G55" s="22">
        <v>51.7</v>
      </c>
      <c r="H55" s="28">
        <f>(202+160)/700</f>
        <v>0.5171428571428571</v>
      </c>
      <c r="I55" s="31">
        <f t="shared" si="1"/>
        <v>15.51</v>
      </c>
      <c r="J55" s="12" t="s">
        <v>13</v>
      </c>
      <c r="K55" s="10">
        <v>15</v>
      </c>
      <c r="L55" s="12" t="s">
        <v>88</v>
      </c>
      <c r="M55" s="10">
        <v>2</v>
      </c>
      <c r="N55" s="12">
        <v>2</v>
      </c>
      <c r="O55" s="12">
        <f t="shared" si="6"/>
        <v>43.0805</v>
      </c>
      <c r="P55" s="12">
        <f t="shared" si="7"/>
        <v>43.0805</v>
      </c>
      <c r="Q55" s="10">
        <v>7</v>
      </c>
      <c r="R55" s="12">
        <v>4</v>
      </c>
      <c r="S55" s="12">
        <v>4</v>
      </c>
      <c r="T55" s="12">
        <v>4</v>
      </c>
      <c r="U55" s="12">
        <v>3</v>
      </c>
      <c r="V55" s="10">
        <f t="shared" si="5"/>
        <v>15</v>
      </c>
      <c r="W55" s="32">
        <f t="shared" si="4"/>
        <v>65.0805</v>
      </c>
    </row>
    <row r="56" spans="1:25" ht="27.75" customHeight="1">
      <c r="A56" s="12" t="s">
        <v>122</v>
      </c>
      <c r="B56" s="13" t="s">
        <v>123</v>
      </c>
      <c r="C56" s="12" t="s">
        <v>13</v>
      </c>
      <c r="D56" s="12">
        <v>58</v>
      </c>
      <c r="E56" s="32">
        <f t="shared" si="0"/>
        <v>8.7</v>
      </c>
      <c r="F56" s="22" t="s">
        <v>94</v>
      </c>
      <c r="G56" s="22">
        <v>56</v>
      </c>
      <c r="H56" s="28">
        <f>(151+185)/600</f>
        <v>0.56</v>
      </c>
      <c r="I56" s="31">
        <f t="shared" si="1"/>
        <v>16.8</v>
      </c>
      <c r="J56" s="12" t="s">
        <v>13</v>
      </c>
      <c r="K56" s="10">
        <v>15</v>
      </c>
      <c r="L56" s="12" t="s">
        <v>124</v>
      </c>
      <c r="M56" s="10">
        <v>5.8</v>
      </c>
      <c r="N56" s="12">
        <v>4</v>
      </c>
      <c r="O56" s="12">
        <f t="shared" si="6"/>
        <v>46.3</v>
      </c>
      <c r="P56" s="12">
        <f t="shared" si="7"/>
        <v>44.5</v>
      </c>
      <c r="Q56" s="10">
        <v>2</v>
      </c>
      <c r="R56" s="12">
        <v>2</v>
      </c>
      <c r="S56" s="12">
        <v>1</v>
      </c>
      <c r="T56" s="12">
        <v>2</v>
      </c>
      <c r="U56" s="12">
        <v>1</v>
      </c>
      <c r="V56" s="10">
        <f t="shared" si="5"/>
        <v>6</v>
      </c>
      <c r="W56" s="32">
        <f t="shared" si="4"/>
        <v>54.3</v>
      </c>
      <c r="X56" s="15">
        <f>2/12*11</f>
        <v>1.8333333333333333</v>
      </c>
      <c r="Y56" s="15">
        <f>(2*2)+X56</f>
        <v>5.833333333333333</v>
      </c>
    </row>
    <row r="57" spans="1:25" ht="19.5" customHeight="1">
      <c r="A57" s="12" t="s">
        <v>125</v>
      </c>
      <c r="B57" s="13" t="s">
        <v>126</v>
      </c>
      <c r="C57" s="12" t="s">
        <v>13</v>
      </c>
      <c r="D57" s="12">
        <v>57</v>
      </c>
      <c r="E57" s="32">
        <f t="shared" si="0"/>
        <v>8.549999999999999</v>
      </c>
      <c r="F57" s="22" t="s">
        <v>45</v>
      </c>
      <c r="G57" s="22">
        <v>0</v>
      </c>
      <c r="H57" s="22"/>
      <c r="I57" s="31">
        <f t="shared" si="1"/>
        <v>0</v>
      </c>
      <c r="J57" s="12" t="s">
        <v>13</v>
      </c>
      <c r="K57" s="10">
        <v>15</v>
      </c>
      <c r="L57" s="12" t="s">
        <v>127</v>
      </c>
      <c r="M57" s="10">
        <v>9</v>
      </c>
      <c r="N57" s="12">
        <v>8</v>
      </c>
      <c r="O57" s="12">
        <f t="shared" si="6"/>
        <v>32.55</v>
      </c>
      <c r="P57" s="12">
        <f t="shared" si="7"/>
        <v>31.549999999999997</v>
      </c>
      <c r="Q57" s="10">
        <v>0</v>
      </c>
      <c r="R57" s="12">
        <v>2</v>
      </c>
      <c r="S57" s="12">
        <v>2</v>
      </c>
      <c r="T57" s="12">
        <v>1</v>
      </c>
      <c r="U57" s="12">
        <v>1</v>
      </c>
      <c r="V57" s="10">
        <f t="shared" si="5"/>
        <v>6</v>
      </c>
      <c r="W57" s="32">
        <f t="shared" si="4"/>
        <v>38.55</v>
      </c>
      <c r="X57" s="15">
        <f>2/12*6</f>
        <v>1</v>
      </c>
      <c r="Y57" s="15">
        <f>(2*4)+X57</f>
        <v>9</v>
      </c>
    </row>
    <row r="58" spans="1:25" ht="19.5" customHeight="1">
      <c r="A58" s="12" t="s">
        <v>128</v>
      </c>
      <c r="B58" s="13" t="s">
        <v>129</v>
      </c>
      <c r="C58" s="12" t="s">
        <v>13</v>
      </c>
      <c r="D58" s="12">
        <v>55.88</v>
      </c>
      <c r="E58" s="32">
        <f t="shared" si="0"/>
        <v>8.382</v>
      </c>
      <c r="F58" s="22" t="s">
        <v>29</v>
      </c>
      <c r="G58" s="22">
        <v>0</v>
      </c>
      <c r="H58" s="22"/>
      <c r="I58" s="31">
        <f t="shared" si="1"/>
        <v>0</v>
      </c>
      <c r="J58" s="12" t="s">
        <v>29</v>
      </c>
      <c r="K58" s="10">
        <v>0</v>
      </c>
      <c r="L58" s="12" t="s">
        <v>130</v>
      </c>
      <c r="M58" s="10">
        <v>6.3</v>
      </c>
      <c r="N58" s="12">
        <v>6</v>
      </c>
      <c r="O58" s="12">
        <f t="shared" si="6"/>
        <v>14.681999999999999</v>
      </c>
      <c r="P58" s="12">
        <f t="shared" si="7"/>
        <v>14.382</v>
      </c>
      <c r="Q58" s="10" t="s">
        <v>236</v>
      </c>
      <c r="R58" s="12" t="s">
        <v>236</v>
      </c>
      <c r="S58" s="12" t="s">
        <v>236</v>
      </c>
      <c r="T58" s="12" t="s">
        <v>236</v>
      </c>
      <c r="U58" s="12" t="s">
        <v>236</v>
      </c>
      <c r="V58" s="10">
        <f t="shared" si="5"/>
        <v>0</v>
      </c>
      <c r="W58" s="32" t="s">
        <v>236</v>
      </c>
      <c r="X58" s="15">
        <f>2/12*2</f>
        <v>0.3333333333333333</v>
      </c>
      <c r="Y58" s="15">
        <f>(2*3)+X58</f>
        <v>6.333333333333333</v>
      </c>
    </row>
    <row r="59" spans="1:25" ht="18.75">
      <c r="A59" s="12" t="s">
        <v>131</v>
      </c>
      <c r="B59" s="13" t="s">
        <v>132</v>
      </c>
      <c r="C59" s="12" t="s">
        <v>13</v>
      </c>
      <c r="D59" s="12">
        <v>56.93</v>
      </c>
      <c r="E59" s="32">
        <f t="shared" si="0"/>
        <v>8.5395</v>
      </c>
      <c r="F59" s="22" t="s">
        <v>29</v>
      </c>
      <c r="G59" s="22">
        <v>0</v>
      </c>
      <c r="H59" s="22"/>
      <c r="I59" s="31">
        <f t="shared" si="1"/>
        <v>0</v>
      </c>
      <c r="J59" s="12" t="s">
        <v>29</v>
      </c>
      <c r="K59" s="10">
        <v>0</v>
      </c>
      <c r="L59" s="12" t="s">
        <v>133</v>
      </c>
      <c r="M59" s="10">
        <v>10</v>
      </c>
      <c r="N59" s="12">
        <v>10</v>
      </c>
      <c r="O59" s="12">
        <f t="shared" si="6"/>
        <v>18.5395</v>
      </c>
      <c r="P59" s="12">
        <f t="shared" si="7"/>
        <v>18.5395</v>
      </c>
      <c r="Q59" s="10" t="s">
        <v>236</v>
      </c>
      <c r="R59" s="12" t="s">
        <v>236</v>
      </c>
      <c r="S59" s="12" t="s">
        <v>236</v>
      </c>
      <c r="T59" s="12" t="s">
        <v>236</v>
      </c>
      <c r="U59" s="12" t="s">
        <v>236</v>
      </c>
      <c r="V59" s="10">
        <f t="shared" si="5"/>
        <v>0</v>
      </c>
      <c r="W59" s="32" t="s">
        <v>236</v>
      </c>
      <c r="X59" s="15">
        <f>2/12*2</f>
        <v>0.3333333333333333</v>
      </c>
      <c r="Y59" s="15">
        <f>(2*7)+X59</f>
        <v>14.333333333333334</v>
      </c>
    </row>
    <row r="60" spans="1:23" ht="18.75">
      <c r="A60" s="12" t="s">
        <v>134</v>
      </c>
      <c r="B60" s="13" t="s">
        <v>135</v>
      </c>
      <c r="C60" s="12" t="s">
        <v>13</v>
      </c>
      <c r="D60" s="12">
        <v>64</v>
      </c>
      <c r="E60" s="32">
        <f t="shared" si="0"/>
        <v>9.6</v>
      </c>
      <c r="F60" s="22" t="s">
        <v>94</v>
      </c>
      <c r="G60" s="22">
        <v>50</v>
      </c>
      <c r="H60" s="28">
        <f>(151+185)/600</f>
        <v>0.56</v>
      </c>
      <c r="I60" s="31">
        <f t="shared" si="1"/>
        <v>15</v>
      </c>
      <c r="J60" s="12" t="s">
        <v>136</v>
      </c>
      <c r="K60" s="10">
        <v>15</v>
      </c>
      <c r="L60" s="12" t="s">
        <v>109</v>
      </c>
      <c r="M60" s="10">
        <v>4</v>
      </c>
      <c r="N60" s="12">
        <v>2</v>
      </c>
      <c r="O60" s="12">
        <f t="shared" si="6"/>
        <v>43.6</v>
      </c>
      <c r="P60" s="12">
        <f t="shared" si="7"/>
        <v>41.6</v>
      </c>
      <c r="Q60" s="10">
        <v>1</v>
      </c>
      <c r="R60" s="12">
        <v>1</v>
      </c>
      <c r="S60" s="12">
        <v>1</v>
      </c>
      <c r="T60" s="12">
        <v>1</v>
      </c>
      <c r="U60" s="12">
        <v>0</v>
      </c>
      <c r="V60" s="10">
        <f t="shared" si="5"/>
        <v>3</v>
      </c>
      <c r="W60" s="32">
        <f t="shared" si="4"/>
        <v>47.6</v>
      </c>
    </row>
    <row r="61" spans="1:23" ht="36.75" customHeight="1">
      <c r="A61" s="12" t="s">
        <v>137</v>
      </c>
      <c r="B61" s="13" t="s">
        <v>138</v>
      </c>
      <c r="C61" s="12" t="s">
        <v>13</v>
      </c>
      <c r="D61" s="12">
        <v>58</v>
      </c>
      <c r="E61" s="32">
        <f t="shared" si="0"/>
        <v>8.7</v>
      </c>
      <c r="F61" s="22" t="s">
        <v>238</v>
      </c>
      <c r="G61" s="22">
        <v>0</v>
      </c>
      <c r="I61" s="31">
        <f t="shared" si="1"/>
        <v>0</v>
      </c>
      <c r="J61" s="12" t="s">
        <v>136</v>
      </c>
      <c r="K61" s="10">
        <v>15</v>
      </c>
      <c r="L61" s="12" t="s">
        <v>109</v>
      </c>
      <c r="M61" s="10">
        <v>4</v>
      </c>
      <c r="N61" s="12">
        <v>2</v>
      </c>
      <c r="O61" s="12">
        <f t="shared" si="6"/>
        <v>27.7</v>
      </c>
      <c r="P61" s="12">
        <f t="shared" si="7"/>
        <v>25.7</v>
      </c>
      <c r="Q61" s="10" t="s">
        <v>236</v>
      </c>
      <c r="R61" s="12" t="s">
        <v>236</v>
      </c>
      <c r="S61" s="12" t="s">
        <v>236</v>
      </c>
      <c r="T61" s="12" t="s">
        <v>236</v>
      </c>
      <c r="U61" s="12" t="s">
        <v>236</v>
      </c>
      <c r="V61" s="10">
        <f t="shared" si="5"/>
        <v>0</v>
      </c>
      <c r="W61" s="32" t="s">
        <v>236</v>
      </c>
    </row>
    <row r="62" spans="1:25" ht="19.5" customHeight="1">
      <c r="A62" s="12" t="s">
        <v>139</v>
      </c>
      <c r="B62" s="13" t="s">
        <v>140</v>
      </c>
      <c r="C62" s="12" t="s">
        <v>13</v>
      </c>
      <c r="D62" s="12">
        <v>73.13</v>
      </c>
      <c r="E62" s="32">
        <f t="shared" si="0"/>
        <v>10.969499999999998</v>
      </c>
      <c r="F62" s="22" t="s">
        <v>29</v>
      </c>
      <c r="G62" s="22">
        <v>0</v>
      </c>
      <c r="H62" s="22"/>
      <c r="I62" s="31">
        <f t="shared" si="1"/>
        <v>0</v>
      </c>
      <c r="J62" s="12" t="s">
        <v>29</v>
      </c>
      <c r="K62" s="10">
        <v>0</v>
      </c>
      <c r="L62" s="12" t="s">
        <v>141</v>
      </c>
      <c r="M62" s="10">
        <v>4.5</v>
      </c>
      <c r="N62" s="12">
        <v>2</v>
      </c>
      <c r="O62" s="12">
        <f t="shared" si="6"/>
        <v>15.469499999999998</v>
      </c>
      <c r="P62" s="12">
        <f t="shared" si="7"/>
        <v>12.969499999999998</v>
      </c>
      <c r="Q62" s="10">
        <v>0</v>
      </c>
      <c r="R62" s="12">
        <v>1</v>
      </c>
      <c r="S62" s="12">
        <v>1</v>
      </c>
      <c r="T62" s="12">
        <v>1</v>
      </c>
      <c r="U62" s="12">
        <v>0</v>
      </c>
      <c r="V62" s="10">
        <f t="shared" si="5"/>
        <v>3</v>
      </c>
      <c r="W62" s="32">
        <f t="shared" si="4"/>
        <v>18.469499999999996</v>
      </c>
      <c r="X62" s="15">
        <f>2/12*3</f>
        <v>0.5</v>
      </c>
      <c r="Y62" s="15">
        <f>(2*2)+X62</f>
        <v>4.5</v>
      </c>
    </row>
    <row r="63" spans="1:25" ht="19.5" customHeight="1">
      <c r="A63" s="12" t="s">
        <v>142</v>
      </c>
      <c r="B63" s="13" t="s">
        <v>143</v>
      </c>
      <c r="C63" s="12" t="s">
        <v>13</v>
      </c>
      <c r="D63" s="12">
        <v>61</v>
      </c>
      <c r="E63" s="32">
        <f t="shared" si="0"/>
        <v>9.15</v>
      </c>
      <c r="F63" s="22" t="s">
        <v>45</v>
      </c>
      <c r="G63" s="22">
        <v>0</v>
      </c>
      <c r="H63" s="22"/>
      <c r="I63" s="31">
        <f t="shared" si="1"/>
        <v>0</v>
      </c>
      <c r="J63" s="12" t="s">
        <v>29</v>
      </c>
      <c r="K63" s="10">
        <v>0</v>
      </c>
      <c r="L63" s="12" t="s">
        <v>144</v>
      </c>
      <c r="M63" s="10">
        <v>10</v>
      </c>
      <c r="N63" s="12">
        <v>10</v>
      </c>
      <c r="O63" s="12">
        <f t="shared" si="6"/>
        <v>19.15</v>
      </c>
      <c r="P63" s="12">
        <f t="shared" si="7"/>
        <v>19.15</v>
      </c>
      <c r="Q63" s="10">
        <v>9</v>
      </c>
      <c r="R63" s="12">
        <v>4</v>
      </c>
      <c r="S63" s="12" t="s">
        <v>239</v>
      </c>
      <c r="T63" s="12">
        <v>4</v>
      </c>
      <c r="U63" s="12">
        <v>4</v>
      </c>
      <c r="V63" s="10">
        <f t="shared" si="5"/>
        <v>12</v>
      </c>
      <c r="W63" s="32">
        <f t="shared" si="4"/>
        <v>40.15</v>
      </c>
      <c r="X63" s="15">
        <f>2/12*2</f>
        <v>0.3333333333333333</v>
      </c>
      <c r="Y63" s="15">
        <f>(2*10)+X63</f>
        <v>20.333333333333332</v>
      </c>
    </row>
    <row r="64" spans="1:23" ht="19.5" customHeight="1">
      <c r="A64" s="12" t="s">
        <v>145</v>
      </c>
      <c r="B64" s="13" t="s">
        <v>146</v>
      </c>
      <c r="C64" s="12" t="s">
        <v>13</v>
      </c>
      <c r="D64" s="12">
        <v>54</v>
      </c>
      <c r="E64" s="32">
        <f t="shared" si="0"/>
        <v>8.1</v>
      </c>
      <c r="F64" s="22" t="s">
        <v>29</v>
      </c>
      <c r="G64" s="22">
        <v>0</v>
      </c>
      <c r="H64" s="22"/>
      <c r="I64" s="31">
        <f t="shared" si="1"/>
        <v>0</v>
      </c>
      <c r="J64" s="12" t="s">
        <v>29</v>
      </c>
      <c r="K64" s="10">
        <v>0</v>
      </c>
      <c r="L64" s="12" t="s">
        <v>29</v>
      </c>
      <c r="M64" s="10">
        <v>0</v>
      </c>
      <c r="N64" s="12">
        <v>0</v>
      </c>
      <c r="O64" s="12">
        <f t="shared" si="6"/>
        <v>8.1</v>
      </c>
      <c r="P64" s="12">
        <f t="shared" si="7"/>
        <v>8.1</v>
      </c>
      <c r="Q64" s="10" t="s">
        <v>236</v>
      </c>
      <c r="R64" s="12" t="s">
        <v>236</v>
      </c>
      <c r="S64" s="12" t="s">
        <v>236</v>
      </c>
      <c r="T64" s="12" t="s">
        <v>236</v>
      </c>
      <c r="U64" s="12" t="s">
        <v>236</v>
      </c>
      <c r="V64" s="10">
        <f t="shared" si="5"/>
        <v>0</v>
      </c>
      <c r="W64" s="32" t="s">
        <v>236</v>
      </c>
    </row>
    <row r="65" spans="1:23" ht="19.5" customHeight="1">
      <c r="A65" s="12" t="s">
        <v>147</v>
      </c>
      <c r="B65" s="13" t="s">
        <v>148</v>
      </c>
      <c r="C65" s="12" t="s">
        <v>13</v>
      </c>
      <c r="D65" s="12">
        <v>55.5</v>
      </c>
      <c r="E65" s="32">
        <f t="shared" si="0"/>
        <v>8.325</v>
      </c>
      <c r="F65" s="22" t="s">
        <v>45</v>
      </c>
      <c r="G65" s="22">
        <v>0</v>
      </c>
      <c r="H65" s="22"/>
      <c r="I65" s="31">
        <f t="shared" si="1"/>
        <v>0</v>
      </c>
      <c r="J65" s="12" t="s">
        <v>29</v>
      </c>
      <c r="K65" s="10">
        <v>0</v>
      </c>
      <c r="L65" s="12" t="s">
        <v>109</v>
      </c>
      <c r="M65" s="10">
        <v>4</v>
      </c>
      <c r="N65" s="12">
        <v>2</v>
      </c>
      <c r="O65" s="12">
        <f t="shared" si="6"/>
        <v>12.325</v>
      </c>
      <c r="P65" s="12">
        <f t="shared" si="7"/>
        <v>10.325</v>
      </c>
      <c r="Q65" s="10">
        <v>0</v>
      </c>
      <c r="R65" s="12">
        <v>1</v>
      </c>
      <c r="S65" s="12">
        <v>1</v>
      </c>
      <c r="T65" s="12">
        <v>1</v>
      </c>
      <c r="U65" s="12">
        <v>1</v>
      </c>
      <c r="V65" s="10">
        <f t="shared" si="5"/>
        <v>4</v>
      </c>
      <c r="W65" s="32">
        <f t="shared" si="4"/>
        <v>16.325</v>
      </c>
    </row>
    <row r="66" spans="1:25" ht="29.25" customHeight="1">
      <c r="A66" s="12" t="s">
        <v>149</v>
      </c>
      <c r="B66" s="13" t="s">
        <v>150</v>
      </c>
      <c r="C66" s="12" t="s">
        <v>13</v>
      </c>
      <c r="D66" s="12">
        <v>68.75</v>
      </c>
      <c r="E66" s="32">
        <f t="shared" si="0"/>
        <v>10.3125</v>
      </c>
      <c r="F66" s="22" t="s">
        <v>94</v>
      </c>
      <c r="G66" s="22">
        <v>55.2</v>
      </c>
      <c r="H66" s="28">
        <f>(166+165)/600</f>
        <v>0.5516666666666666</v>
      </c>
      <c r="I66" s="31">
        <f t="shared" si="1"/>
        <v>16.56</v>
      </c>
      <c r="J66" s="12" t="s">
        <v>13</v>
      </c>
      <c r="K66" s="10">
        <v>15</v>
      </c>
      <c r="L66" s="12" t="s">
        <v>20</v>
      </c>
      <c r="M66" s="10">
        <v>5.3</v>
      </c>
      <c r="N66" s="12">
        <v>4</v>
      </c>
      <c r="O66" s="12">
        <f t="shared" si="6"/>
        <v>47.1725</v>
      </c>
      <c r="P66" s="12">
        <f t="shared" si="7"/>
        <v>45.8725</v>
      </c>
      <c r="Q66" s="10">
        <v>0</v>
      </c>
      <c r="R66" s="12">
        <v>3</v>
      </c>
      <c r="S66" s="12">
        <v>4</v>
      </c>
      <c r="T66" s="12">
        <v>4</v>
      </c>
      <c r="U66" s="12">
        <v>0</v>
      </c>
      <c r="V66" s="10">
        <f t="shared" si="5"/>
        <v>11</v>
      </c>
      <c r="W66" s="32">
        <f t="shared" si="4"/>
        <v>58.1725</v>
      </c>
      <c r="X66" s="15">
        <f>2/12*8</f>
        <v>1.3333333333333333</v>
      </c>
      <c r="Y66" s="15">
        <f>(2*2)+X66</f>
        <v>5.333333333333333</v>
      </c>
    </row>
    <row r="67" spans="1:25" ht="19.5" customHeight="1">
      <c r="A67" s="12" t="s">
        <v>151</v>
      </c>
      <c r="B67" s="13" t="s">
        <v>152</v>
      </c>
      <c r="C67" s="12" t="s">
        <v>13</v>
      </c>
      <c r="D67" s="12">
        <v>72.8</v>
      </c>
      <c r="E67" s="32">
        <f t="shared" si="0"/>
        <v>10.92</v>
      </c>
      <c r="F67" s="22" t="s">
        <v>29</v>
      </c>
      <c r="G67" s="22">
        <v>0</v>
      </c>
      <c r="H67" s="22"/>
      <c r="I67" s="31">
        <f t="shared" si="1"/>
        <v>0</v>
      </c>
      <c r="J67" s="12" t="s">
        <v>29</v>
      </c>
      <c r="K67" s="10">
        <v>0</v>
      </c>
      <c r="L67" s="12" t="s">
        <v>153</v>
      </c>
      <c r="M67" s="10">
        <v>2.2</v>
      </c>
      <c r="N67" s="12">
        <v>2</v>
      </c>
      <c r="O67" s="12">
        <f t="shared" si="6"/>
        <v>13.120000000000001</v>
      </c>
      <c r="P67" s="12">
        <f t="shared" si="7"/>
        <v>12.92</v>
      </c>
      <c r="Q67" s="10" t="s">
        <v>236</v>
      </c>
      <c r="R67" s="12" t="s">
        <v>236</v>
      </c>
      <c r="S67" s="12" t="s">
        <v>236</v>
      </c>
      <c r="T67" s="12" t="s">
        <v>236</v>
      </c>
      <c r="U67" s="12" t="s">
        <v>236</v>
      </c>
      <c r="V67" s="10">
        <f t="shared" si="5"/>
        <v>0</v>
      </c>
      <c r="W67" s="32" t="s">
        <v>236</v>
      </c>
      <c r="X67" s="15">
        <f>2/12*1</f>
        <v>0.16666666666666666</v>
      </c>
      <c r="Y67" s="15">
        <f>(2*1)+X67</f>
        <v>2.1666666666666665</v>
      </c>
    </row>
    <row r="68" spans="1:25" ht="19.5" customHeight="1">
      <c r="A68" s="12" t="s">
        <v>154</v>
      </c>
      <c r="B68" s="13" t="s">
        <v>155</v>
      </c>
      <c r="C68" s="12" t="s">
        <v>13</v>
      </c>
      <c r="D68" s="12">
        <v>64.1</v>
      </c>
      <c r="E68" s="32">
        <f t="shared" si="0"/>
        <v>9.614999999999998</v>
      </c>
      <c r="F68" s="22" t="s">
        <v>29</v>
      </c>
      <c r="G68" s="22">
        <v>0</v>
      </c>
      <c r="H68" s="22"/>
      <c r="I68" s="31">
        <f t="shared" si="1"/>
        <v>0</v>
      </c>
      <c r="J68" s="12" t="s">
        <v>29</v>
      </c>
      <c r="K68" s="10">
        <v>0</v>
      </c>
      <c r="L68" s="12" t="s">
        <v>156</v>
      </c>
      <c r="M68" s="10">
        <v>7.3</v>
      </c>
      <c r="N68" s="12">
        <v>6</v>
      </c>
      <c r="O68" s="12">
        <f t="shared" si="6"/>
        <v>16.915</v>
      </c>
      <c r="P68" s="12">
        <f t="shared" si="7"/>
        <v>15.614999999999998</v>
      </c>
      <c r="Q68" s="10">
        <v>0</v>
      </c>
      <c r="R68" s="12">
        <v>2</v>
      </c>
      <c r="S68" s="12">
        <v>1</v>
      </c>
      <c r="T68" s="12">
        <v>1</v>
      </c>
      <c r="U68" s="12">
        <v>0</v>
      </c>
      <c r="V68" s="10">
        <f t="shared" si="5"/>
        <v>4</v>
      </c>
      <c r="W68" s="32">
        <f t="shared" si="4"/>
        <v>20.915</v>
      </c>
      <c r="X68" s="15">
        <f>2/12*8</f>
        <v>1.3333333333333333</v>
      </c>
      <c r="Y68" s="15">
        <f>(2*3)+X68</f>
        <v>7.333333333333333</v>
      </c>
    </row>
    <row r="69" spans="1:25" ht="19.5" customHeight="1">
      <c r="A69" s="12" t="s">
        <v>157</v>
      </c>
      <c r="B69" s="13" t="s">
        <v>158</v>
      </c>
      <c r="C69" s="12" t="s">
        <v>13</v>
      </c>
      <c r="D69" s="12">
        <v>69.75</v>
      </c>
      <c r="E69" s="32">
        <f t="shared" si="0"/>
        <v>10.4625</v>
      </c>
      <c r="F69" s="22" t="s">
        <v>29</v>
      </c>
      <c r="G69" s="22">
        <v>0</v>
      </c>
      <c r="H69" s="22"/>
      <c r="I69" s="31">
        <f t="shared" si="1"/>
        <v>0</v>
      </c>
      <c r="J69" s="12" t="s">
        <v>29</v>
      </c>
      <c r="K69" s="10">
        <v>0</v>
      </c>
      <c r="L69" s="12" t="s">
        <v>159</v>
      </c>
      <c r="M69" s="10">
        <v>6.2</v>
      </c>
      <c r="N69" s="12">
        <v>6</v>
      </c>
      <c r="O69" s="12">
        <f t="shared" si="6"/>
        <v>16.6625</v>
      </c>
      <c r="P69" s="12">
        <f t="shared" si="7"/>
        <v>16.4625</v>
      </c>
      <c r="Q69" s="10" t="s">
        <v>236</v>
      </c>
      <c r="R69" s="12" t="s">
        <v>236</v>
      </c>
      <c r="S69" s="12" t="s">
        <v>236</v>
      </c>
      <c r="T69" s="12" t="s">
        <v>236</v>
      </c>
      <c r="U69" s="12" t="s">
        <v>236</v>
      </c>
      <c r="V69" s="10">
        <f t="shared" si="5"/>
        <v>0</v>
      </c>
      <c r="W69" s="32" t="s">
        <v>236</v>
      </c>
      <c r="X69" s="15">
        <f>2/12*1</f>
        <v>0.16666666666666666</v>
      </c>
      <c r="Y69" s="15">
        <f>(2*3)+X69</f>
        <v>6.166666666666667</v>
      </c>
    </row>
    <row r="70" spans="1:27" ht="19.5" customHeight="1">
      <c r="A70" s="12" t="s">
        <v>160</v>
      </c>
      <c r="B70" s="13" t="s">
        <v>161</v>
      </c>
      <c r="C70" s="12" t="s">
        <v>13</v>
      </c>
      <c r="D70" s="12">
        <v>64</v>
      </c>
      <c r="E70" s="32">
        <f t="shared" si="0"/>
        <v>9.6</v>
      </c>
      <c r="F70" s="22" t="s">
        <v>238</v>
      </c>
      <c r="G70" s="22">
        <v>0</v>
      </c>
      <c r="H70" s="22"/>
      <c r="I70" s="31">
        <f t="shared" si="1"/>
        <v>0</v>
      </c>
      <c r="J70" s="12" t="s">
        <v>162</v>
      </c>
      <c r="K70" s="10">
        <v>6.25</v>
      </c>
      <c r="L70" s="12" t="s">
        <v>29</v>
      </c>
      <c r="M70" s="10">
        <v>0</v>
      </c>
      <c r="N70" s="12">
        <v>0</v>
      </c>
      <c r="O70" s="12">
        <f t="shared" si="6"/>
        <v>15.85</v>
      </c>
      <c r="P70" s="12">
        <f t="shared" si="7"/>
        <v>15.85</v>
      </c>
      <c r="Q70" s="10">
        <v>0</v>
      </c>
      <c r="R70" s="12">
        <v>1</v>
      </c>
      <c r="S70" s="12">
        <v>0</v>
      </c>
      <c r="T70" s="12">
        <v>0</v>
      </c>
      <c r="U70" s="12">
        <v>0</v>
      </c>
      <c r="V70" s="10">
        <f t="shared" si="5"/>
        <v>1</v>
      </c>
      <c r="W70" s="32">
        <f t="shared" si="4"/>
        <v>16.85</v>
      </c>
      <c r="AA70" s="3">
        <f>(15/36)*15</f>
        <v>6.25</v>
      </c>
    </row>
    <row r="71" spans="1:23" ht="62.25" customHeight="1">
      <c r="A71" s="12" t="s">
        <v>163</v>
      </c>
      <c r="B71" s="13" t="s">
        <v>164</v>
      </c>
      <c r="C71" s="12" t="s">
        <v>13</v>
      </c>
      <c r="D71" s="12">
        <v>74.8</v>
      </c>
      <c r="E71" s="32">
        <f t="shared" si="0"/>
        <v>11.219999999999999</v>
      </c>
      <c r="F71" s="22" t="s">
        <v>94</v>
      </c>
      <c r="G71" s="22">
        <v>54.4</v>
      </c>
      <c r="H71" s="28">
        <f>(210+171)/700</f>
        <v>0.5442857142857143</v>
      </c>
      <c r="I71" s="31">
        <f t="shared" si="1"/>
        <v>16.32</v>
      </c>
      <c r="J71" s="12" t="s">
        <v>13</v>
      </c>
      <c r="K71" s="10">
        <v>15</v>
      </c>
      <c r="L71" s="12" t="s">
        <v>29</v>
      </c>
      <c r="M71" s="10">
        <v>0</v>
      </c>
      <c r="N71" s="12">
        <v>0</v>
      </c>
      <c r="O71" s="12">
        <f t="shared" si="6"/>
        <v>42.54</v>
      </c>
      <c r="P71" s="12">
        <f t="shared" si="7"/>
        <v>42.54</v>
      </c>
      <c r="Q71" s="10">
        <v>0</v>
      </c>
      <c r="R71" s="12">
        <v>1</v>
      </c>
      <c r="S71" s="12">
        <v>0</v>
      </c>
      <c r="T71" s="12">
        <v>0</v>
      </c>
      <c r="U71" s="12">
        <v>0</v>
      </c>
      <c r="V71" s="10">
        <f t="shared" si="5"/>
        <v>1</v>
      </c>
      <c r="W71" s="32">
        <f t="shared" si="4"/>
        <v>43.54</v>
      </c>
    </row>
    <row r="72" spans="1:27" ht="24.75" customHeight="1">
      <c r="A72" s="12" t="s">
        <v>165</v>
      </c>
      <c r="B72" s="13" t="s">
        <v>166</v>
      </c>
      <c r="C72" s="12" t="s">
        <v>13</v>
      </c>
      <c r="D72" s="12">
        <v>65.8</v>
      </c>
      <c r="E72" s="32">
        <f t="shared" si="0"/>
        <v>9.87</v>
      </c>
      <c r="F72" s="22" t="s">
        <v>14</v>
      </c>
      <c r="G72" s="22">
        <v>61.3</v>
      </c>
      <c r="H72" s="28">
        <f>(171+197)/600</f>
        <v>0.6133333333333333</v>
      </c>
      <c r="I72" s="31">
        <f t="shared" si="1"/>
        <v>18.389999999999997</v>
      </c>
      <c r="J72" s="12" t="s">
        <v>167</v>
      </c>
      <c r="K72" s="10">
        <v>5</v>
      </c>
      <c r="L72" s="12" t="s">
        <v>29</v>
      </c>
      <c r="M72" s="10">
        <v>0</v>
      </c>
      <c r="N72" s="12">
        <v>0</v>
      </c>
      <c r="O72" s="12">
        <f t="shared" si="6"/>
        <v>33.26</v>
      </c>
      <c r="P72" s="12">
        <f t="shared" si="7"/>
        <v>33.26</v>
      </c>
      <c r="Q72" s="10">
        <v>0</v>
      </c>
      <c r="R72" s="12">
        <v>1</v>
      </c>
      <c r="S72" s="12">
        <v>1</v>
      </c>
      <c r="T72" s="12">
        <v>0</v>
      </c>
      <c r="U72" s="12">
        <v>0</v>
      </c>
      <c r="V72" s="10">
        <f t="shared" si="5"/>
        <v>2</v>
      </c>
      <c r="W72" s="32">
        <f t="shared" si="4"/>
        <v>35.26</v>
      </c>
      <c r="AA72" s="3">
        <f>(15/36)*12</f>
        <v>5</v>
      </c>
    </row>
    <row r="73" spans="1:25" ht="39" customHeight="1">
      <c r="A73" s="12" t="s">
        <v>168</v>
      </c>
      <c r="B73" s="13" t="s">
        <v>169</v>
      </c>
      <c r="C73" s="12" t="s">
        <v>13</v>
      </c>
      <c r="D73" s="12">
        <v>65.62</v>
      </c>
      <c r="E73" s="32">
        <f t="shared" si="0"/>
        <v>9.843</v>
      </c>
      <c r="F73" s="22" t="s">
        <v>238</v>
      </c>
      <c r="G73" s="22">
        <v>0</v>
      </c>
      <c r="H73" s="22"/>
      <c r="I73" s="31">
        <f t="shared" si="1"/>
        <v>0</v>
      </c>
      <c r="J73" s="14" t="s">
        <v>170</v>
      </c>
      <c r="K73" s="10">
        <v>15</v>
      </c>
      <c r="L73" s="12" t="s">
        <v>171</v>
      </c>
      <c r="M73" s="10">
        <v>9.8</v>
      </c>
      <c r="N73" s="12">
        <v>8</v>
      </c>
      <c r="O73" s="12">
        <f t="shared" si="6"/>
        <v>34.643</v>
      </c>
      <c r="P73" s="12">
        <f t="shared" si="7"/>
        <v>32.843</v>
      </c>
      <c r="Q73" s="10">
        <v>7</v>
      </c>
      <c r="R73" s="12">
        <v>4</v>
      </c>
      <c r="S73" s="12">
        <v>4</v>
      </c>
      <c r="T73" s="12">
        <v>4</v>
      </c>
      <c r="U73" s="12">
        <v>3</v>
      </c>
      <c r="V73" s="10">
        <f t="shared" si="5"/>
        <v>15</v>
      </c>
      <c r="W73" s="32">
        <f t="shared" si="4"/>
        <v>56.643</v>
      </c>
      <c r="X73" s="15">
        <f>2/12*11</f>
        <v>1.8333333333333333</v>
      </c>
      <c r="Y73" s="15">
        <f>(2*4)+X73</f>
        <v>9.833333333333334</v>
      </c>
    </row>
    <row r="74" spans="1:25" ht="19.5" customHeight="1">
      <c r="A74" s="12" t="s">
        <v>172</v>
      </c>
      <c r="B74" s="13" t="s">
        <v>173</v>
      </c>
      <c r="C74" s="12" t="s">
        <v>13</v>
      </c>
      <c r="D74" s="12">
        <v>60</v>
      </c>
      <c r="E74" s="32">
        <f t="shared" si="0"/>
        <v>9</v>
      </c>
      <c r="F74" s="22" t="s">
        <v>29</v>
      </c>
      <c r="G74" s="22">
        <v>0</v>
      </c>
      <c r="H74" s="22"/>
      <c r="I74" s="31">
        <f t="shared" si="1"/>
        <v>0</v>
      </c>
      <c r="J74" s="12" t="s">
        <v>29</v>
      </c>
      <c r="K74" s="10">
        <v>0</v>
      </c>
      <c r="L74" s="12" t="s">
        <v>174</v>
      </c>
      <c r="M74" s="10">
        <v>7.2</v>
      </c>
      <c r="N74" s="12">
        <v>6</v>
      </c>
      <c r="O74" s="12">
        <f t="shared" si="6"/>
        <v>16.2</v>
      </c>
      <c r="P74" s="12">
        <f t="shared" si="7"/>
        <v>15</v>
      </c>
      <c r="Q74" s="10" t="s">
        <v>236</v>
      </c>
      <c r="R74" s="12" t="s">
        <v>236</v>
      </c>
      <c r="S74" s="12" t="s">
        <v>236</v>
      </c>
      <c r="T74" s="12" t="s">
        <v>236</v>
      </c>
      <c r="U74" s="12" t="s">
        <v>236</v>
      </c>
      <c r="V74" s="10">
        <f t="shared" si="5"/>
        <v>0</v>
      </c>
      <c r="W74" s="32" t="s">
        <v>236</v>
      </c>
      <c r="X74" s="15">
        <f>2/12*7</f>
        <v>1.1666666666666665</v>
      </c>
      <c r="Y74" s="15">
        <f>(2*3)+X74</f>
        <v>7.166666666666666</v>
      </c>
    </row>
    <row r="75" spans="1:25" ht="33.75" customHeight="1">
      <c r="A75" s="12" t="s">
        <v>175</v>
      </c>
      <c r="B75" s="13" t="s">
        <v>176</v>
      </c>
      <c r="C75" s="12" t="s">
        <v>13</v>
      </c>
      <c r="D75" s="12">
        <v>66</v>
      </c>
      <c r="E75" s="32">
        <f t="shared" si="0"/>
        <v>9.9</v>
      </c>
      <c r="F75" s="22" t="s">
        <v>94</v>
      </c>
      <c r="G75" s="22">
        <v>50</v>
      </c>
      <c r="H75" s="29"/>
      <c r="I75" s="31">
        <f t="shared" si="1"/>
        <v>15</v>
      </c>
      <c r="J75" s="12" t="s">
        <v>177</v>
      </c>
      <c r="K75" s="10">
        <v>15</v>
      </c>
      <c r="L75" s="12" t="s">
        <v>178</v>
      </c>
      <c r="M75" s="10">
        <v>2.8</v>
      </c>
      <c r="N75" s="12">
        <v>2</v>
      </c>
      <c r="O75" s="12">
        <f t="shared" si="6"/>
        <v>42.699999999999996</v>
      </c>
      <c r="P75" s="12">
        <f t="shared" si="7"/>
        <v>41.9</v>
      </c>
      <c r="Q75" s="10">
        <v>2</v>
      </c>
      <c r="R75" s="12">
        <v>2</v>
      </c>
      <c r="S75" s="12">
        <v>2</v>
      </c>
      <c r="T75" s="12">
        <v>1</v>
      </c>
      <c r="U75" s="12">
        <v>2</v>
      </c>
      <c r="V75" s="10">
        <f t="shared" si="5"/>
        <v>7</v>
      </c>
      <c r="W75" s="32">
        <f t="shared" si="4"/>
        <v>51.699999999999996</v>
      </c>
      <c r="X75" s="15">
        <f>2/12*5</f>
        <v>0.8333333333333333</v>
      </c>
      <c r="Y75" s="15">
        <f>(2*1)+X75</f>
        <v>2.833333333333333</v>
      </c>
    </row>
    <row r="76" spans="1:25" ht="19.5" customHeight="1">
      <c r="A76" s="12" t="s">
        <v>179</v>
      </c>
      <c r="B76" s="13" t="s">
        <v>180</v>
      </c>
      <c r="C76" s="12" t="s">
        <v>13</v>
      </c>
      <c r="D76" s="12">
        <v>50.38</v>
      </c>
      <c r="E76" s="32">
        <f t="shared" si="0"/>
        <v>7.557</v>
      </c>
      <c r="F76" s="22" t="s">
        <v>29</v>
      </c>
      <c r="G76" s="22">
        <v>0</v>
      </c>
      <c r="H76" s="22"/>
      <c r="I76" s="31">
        <f t="shared" si="1"/>
        <v>0</v>
      </c>
      <c r="J76" s="12" t="s">
        <v>29</v>
      </c>
      <c r="K76" s="10">
        <v>0</v>
      </c>
      <c r="L76" s="12" t="s">
        <v>181</v>
      </c>
      <c r="M76" s="10">
        <v>5.5</v>
      </c>
      <c r="N76" s="12">
        <v>4</v>
      </c>
      <c r="O76" s="12">
        <f t="shared" si="6"/>
        <v>13.057</v>
      </c>
      <c r="P76" s="12">
        <f t="shared" si="7"/>
        <v>11.557</v>
      </c>
      <c r="Q76" s="10">
        <v>1</v>
      </c>
      <c r="R76" s="12">
        <v>1</v>
      </c>
      <c r="S76" s="12">
        <v>1</v>
      </c>
      <c r="T76" s="12">
        <v>1</v>
      </c>
      <c r="U76" s="12">
        <v>0</v>
      </c>
      <c r="V76" s="10">
        <f t="shared" si="5"/>
        <v>3</v>
      </c>
      <c r="W76" s="32">
        <f t="shared" si="4"/>
        <v>17.057000000000002</v>
      </c>
      <c r="X76" s="15">
        <f>2/12*9</f>
        <v>1.5</v>
      </c>
      <c r="Y76" s="15">
        <f>(2*2)+X76</f>
        <v>5.5</v>
      </c>
    </row>
    <row r="77" spans="1:23" ht="19.5" customHeight="1">
      <c r="A77" s="12" t="s">
        <v>182</v>
      </c>
      <c r="B77" s="13" t="s">
        <v>183</v>
      </c>
      <c r="C77" s="12" t="s">
        <v>13</v>
      </c>
      <c r="D77" s="12">
        <v>47.08</v>
      </c>
      <c r="E77" s="32">
        <f t="shared" si="0"/>
        <v>7.061999999999999</v>
      </c>
      <c r="F77" s="22" t="s">
        <v>29</v>
      </c>
      <c r="G77" s="22">
        <v>0</v>
      </c>
      <c r="H77" s="22"/>
      <c r="I77" s="31">
        <f t="shared" si="1"/>
        <v>0</v>
      </c>
      <c r="J77" s="12" t="s">
        <v>29</v>
      </c>
      <c r="K77" s="10">
        <v>0</v>
      </c>
      <c r="L77" s="12" t="s">
        <v>29</v>
      </c>
      <c r="M77" s="10">
        <v>0</v>
      </c>
      <c r="N77" s="12">
        <v>0</v>
      </c>
      <c r="O77" s="12">
        <f t="shared" si="6"/>
        <v>7.061999999999999</v>
      </c>
      <c r="P77" s="12">
        <f t="shared" si="7"/>
        <v>7.061999999999999</v>
      </c>
      <c r="Q77" s="10">
        <v>0</v>
      </c>
      <c r="R77" s="12">
        <v>1</v>
      </c>
      <c r="S77" s="12">
        <v>1</v>
      </c>
      <c r="T77" s="12">
        <v>1</v>
      </c>
      <c r="U77" s="12">
        <v>0</v>
      </c>
      <c r="V77" s="10">
        <f t="shared" si="5"/>
        <v>3</v>
      </c>
      <c r="W77" s="32">
        <f t="shared" si="4"/>
        <v>10.062</v>
      </c>
    </row>
    <row r="78" spans="1:23" ht="19.5" customHeight="1">
      <c r="A78" s="12" t="s">
        <v>184</v>
      </c>
      <c r="B78" s="13" t="s">
        <v>185</v>
      </c>
      <c r="C78" s="12" t="s">
        <v>13</v>
      </c>
      <c r="D78" s="12">
        <v>55.66</v>
      </c>
      <c r="E78" s="32">
        <f t="shared" si="0"/>
        <v>8.348999999999998</v>
      </c>
      <c r="F78" s="22" t="s">
        <v>238</v>
      </c>
      <c r="G78" s="22">
        <v>0</v>
      </c>
      <c r="H78" s="22"/>
      <c r="I78" s="31">
        <f t="shared" si="1"/>
        <v>0</v>
      </c>
      <c r="J78" s="12" t="s">
        <v>29</v>
      </c>
      <c r="K78" s="10">
        <v>0</v>
      </c>
      <c r="L78" s="12" t="s">
        <v>29</v>
      </c>
      <c r="M78" s="10">
        <v>0</v>
      </c>
      <c r="N78" s="12">
        <v>0</v>
      </c>
      <c r="O78" s="12">
        <f t="shared" si="6"/>
        <v>8.348999999999998</v>
      </c>
      <c r="P78" s="12">
        <f t="shared" si="7"/>
        <v>8.348999999999998</v>
      </c>
      <c r="Q78" s="10">
        <v>0</v>
      </c>
      <c r="R78" s="12">
        <v>1</v>
      </c>
      <c r="S78" s="12">
        <v>0</v>
      </c>
      <c r="T78" s="12">
        <v>0</v>
      </c>
      <c r="U78" s="12">
        <v>0</v>
      </c>
      <c r="V78" s="10">
        <f t="shared" si="5"/>
        <v>1</v>
      </c>
      <c r="W78" s="32">
        <f t="shared" si="4"/>
        <v>9.348999999999998</v>
      </c>
    </row>
    <row r="79" spans="1:25" ht="19.5" customHeight="1">
      <c r="A79" s="12" t="s">
        <v>186</v>
      </c>
      <c r="B79" s="13" t="s">
        <v>187</v>
      </c>
      <c r="C79" s="12" t="s">
        <v>13</v>
      </c>
      <c r="D79" s="12">
        <v>52.13</v>
      </c>
      <c r="E79" s="32">
        <f t="shared" si="0"/>
        <v>7.8195</v>
      </c>
      <c r="F79" s="22" t="s">
        <v>29</v>
      </c>
      <c r="G79" s="22">
        <v>0</v>
      </c>
      <c r="H79" s="22"/>
      <c r="I79" s="31">
        <f t="shared" si="1"/>
        <v>0</v>
      </c>
      <c r="J79" s="12" t="s">
        <v>29</v>
      </c>
      <c r="K79" s="10">
        <v>0</v>
      </c>
      <c r="L79" s="12" t="s">
        <v>188</v>
      </c>
      <c r="M79" s="10">
        <v>4.5</v>
      </c>
      <c r="N79" s="12">
        <v>4</v>
      </c>
      <c r="O79" s="12">
        <f t="shared" si="6"/>
        <v>12.3195</v>
      </c>
      <c r="P79" s="12">
        <f t="shared" si="7"/>
        <v>11.8195</v>
      </c>
      <c r="Q79" s="10">
        <v>1</v>
      </c>
      <c r="R79" s="12">
        <v>1</v>
      </c>
      <c r="S79" s="12">
        <v>1</v>
      </c>
      <c r="T79" s="12">
        <v>1</v>
      </c>
      <c r="U79" s="12">
        <v>0</v>
      </c>
      <c r="V79" s="10">
        <f t="shared" si="5"/>
        <v>3</v>
      </c>
      <c r="W79" s="32">
        <f t="shared" si="4"/>
        <v>16.319499999999998</v>
      </c>
      <c r="X79" s="15">
        <f>2/12*3</f>
        <v>0.5</v>
      </c>
      <c r="Y79" s="15">
        <f>(2*2)+X79</f>
        <v>4.5</v>
      </c>
    </row>
    <row r="80" spans="1:28" ht="18.75">
      <c r="A80" s="12" t="s">
        <v>189</v>
      </c>
      <c r="B80" s="13" t="s">
        <v>190</v>
      </c>
      <c r="C80" s="12" t="s">
        <v>13</v>
      </c>
      <c r="D80" s="12">
        <v>57</v>
      </c>
      <c r="E80" s="32">
        <f t="shared" si="0"/>
        <v>8.549999999999999</v>
      </c>
      <c r="F80" s="22" t="s">
        <v>237</v>
      </c>
      <c r="G80" s="22">
        <v>50</v>
      </c>
      <c r="H80" s="28"/>
      <c r="I80" s="31">
        <f t="shared" si="1"/>
        <v>15</v>
      </c>
      <c r="J80" s="12" t="s">
        <v>46</v>
      </c>
      <c r="K80" s="10">
        <v>2.5</v>
      </c>
      <c r="L80" s="12" t="s">
        <v>191</v>
      </c>
      <c r="M80" s="10">
        <v>5</v>
      </c>
      <c r="N80" s="12">
        <v>4</v>
      </c>
      <c r="O80" s="12">
        <f t="shared" si="6"/>
        <v>31.049999999999997</v>
      </c>
      <c r="P80" s="12">
        <f t="shared" si="7"/>
        <v>30.049999999999997</v>
      </c>
      <c r="Q80" s="10" t="s">
        <v>236</v>
      </c>
      <c r="R80" s="12" t="s">
        <v>236</v>
      </c>
      <c r="S80" s="12" t="s">
        <v>236</v>
      </c>
      <c r="T80" s="12" t="s">
        <v>236</v>
      </c>
      <c r="U80" s="12" t="s">
        <v>236</v>
      </c>
      <c r="V80" s="10">
        <f t="shared" si="5"/>
        <v>0</v>
      </c>
      <c r="W80" s="32" t="s">
        <v>236</v>
      </c>
      <c r="X80" s="15">
        <f>2/12*6</f>
        <v>1</v>
      </c>
      <c r="Y80" s="15">
        <f>(2*2)+X80</f>
        <v>5</v>
      </c>
      <c r="AB80" s="3">
        <f>(15/36)*6</f>
        <v>2.5</v>
      </c>
    </row>
    <row r="81" spans="1:25" ht="19.5" customHeight="1">
      <c r="A81" s="12" t="s">
        <v>192</v>
      </c>
      <c r="B81" s="13" t="s">
        <v>193</v>
      </c>
      <c r="C81" s="12" t="s">
        <v>13</v>
      </c>
      <c r="D81" s="12">
        <v>67</v>
      </c>
      <c r="E81" s="32">
        <f aca="true" t="shared" si="8" ref="E81:E88">15/100*D81</f>
        <v>10.049999999999999</v>
      </c>
      <c r="F81" s="22" t="s">
        <v>29</v>
      </c>
      <c r="G81" s="22">
        <v>0</v>
      </c>
      <c r="H81" s="22"/>
      <c r="I81" s="31">
        <f aca="true" t="shared" si="9" ref="I81:I88">30/100*G81</f>
        <v>0</v>
      </c>
      <c r="J81" s="12" t="s">
        <v>29</v>
      </c>
      <c r="K81" s="10">
        <v>0</v>
      </c>
      <c r="L81" s="12" t="s">
        <v>194</v>
      </c>
      <c r="M81" s="10">
        <v>10</v>
      </c>
      <c r="N81" s="12">
        <v>10</v>
      </c>
      <c r="O81" s="12">
        <f aca="true" t="shared" si="10" ref="O81:O88">E81+I81+K81+M81</f>
        <v>20.049999999999997</v>
      </c>
      <c r="P81" s="12">
        <f aca="true" t="shared" si="11" ref="P81:P88">E81+I81+K81+N81</f>
        <v>20.049999999999997</v>
      </c>
      <c r="Q81" s="10">
        <v>4</v>
      </c>
      <c r="R81" s="12">
        <v>2</v>
      </c>
      <c r="S81" s="12">
        <v>3</v>
      </c>
      <c r="T81" s="12">
        <v>2</v>
      </c>
      <c r="U81" s="12">
        <v>2</v>
      </c>
      <c r="V81" s="10">
        <f t="shared" si="5"/>
        <v>9</v>
      </c>
      <c r="W81" s="32">
        <f aca="true" t="shared" si="12" ref="W81:W88">V81+Q81+M81+K81+I81+E81</f>
        <v>33.05</v>
      </c>
      <c r="X81" s="15">
        <f>2/12*7</f>
        <v>1.1666666666666665</v>
      </c>
      <c r="Y81" s="15">
        <f>(2*10)+X81</f>
        <v>21.166666666666668</v>
      </c>
    </row>
    <row r="82" spans="1:25" ht="19.5" customHeight="1">
      <c r="A82" s="12" t="s">
        <v>195</v>
      </c>
      <c r="B82" s="13" t="s">
        <v>196</v>
      </c>
      <c r="C82" s="12" t="s">
        <v>13</v>
      </c>
      <c r="D82" s="12">
        <v>47.88</v>
      </c>
      <c r="E82" s="32">
        <f t="shared" si="8"/>
        <v>7.182</v>
      </c>
      <c r="F82" s="22" t="s">
        <v>29</v>
      </c>
      <c r="G82" s="22">
        <v>0</v>
      </c>
      <c r="H82" s="22"/>
      <c r="I82" s="31">
        <f t="shared" si="9"/>
        <v>0</v>
      </c>
      <c r="J82" s="12" t="s">
        <v>29</v>
      </c>
      <c r="K82" s="10">
        <v>0</v>
      </c>
      <c r="L82" s="12" t="s">
        <v>197</v>
      </c>
      <c r="M82" s="10">
        <v>4.8</v>
      </c>
      <c r="N82" s="12">
        <v>4</v>
      </c>
      <c r="O82" s="12">
        <f t="shared" si="10"/>
        <v>11.982</v>
      </c>
      <c r="P82" s="12">
        <f t="shared" si="11"/>
        <v>11.182</v>
      </c>
      <c r="Q82" s="10" t="s">
        <v>236</v>
      </c>
      <c r="R82" s="12" t="s">
        <v>236</v>
      </c>
      <c r="S82" s="12" t="s">
        <v>236</v>
      </c>
      <c r="T82" s="12" t="s">
        <v>236</v>
      </c>
      <c r="U82" s="12" t="s">
        <v>236</v>
      </c>
      <c r="V82" s="10">
        <f t="shared" si="5"/>
        <v>0</v>
      </c>
      <c r="W82" s="32" t="s">
        <v>236</v>
      </c>
      <c r="X82" s="15">
        <f>2/12*5</f>
        <v>0.8333333333333333</v>
      </c>
      <c r="Y82" s="15">
        <f>(2*2)+X82</f>
        <v>4.833333333333333</v>
      </c>
    </row>
    <row r="83" spans="1:25" ht="30.75" customHeight="1">
      <c r="A83" s="12" t="s">
        <v>198</v>
      </c>
      <c r="B83" s="13" t="s">
        <v>199</v>
      </c>
      <c r="C83" s="12" t="s">
        <v>13</v>
      </c>
      <c r="D83" s="12">
        <v>52</v>
      </c>
      <c r="E83" s="32">
        <f t="shared" si="8"/>
        <v>7.8</v>
      </c>
      <c r="F83" s="22" t="s">
        <v>238</v>
      </c>
      <c r="G83" s="22">
        <v>0</v>
      </c>
      <c r="H83" s="28"/>
      <c r="I83" s="31">
        <f t="shared" si="9"/>
        <v>0</v>
      </c>
      <c r="J83" s="14" t="s">
        <v>32</v>
      </c>
      <c r="K83" s="10">
        <v>15</v>
      </c>
      <c r="L83" s="12" t="s">
        <v>200</v>
      </c>
      <c r="M83" s="10">
        <v>5</v>
      </c>
      <c r="N83" s="12">
        <v>4</v>
      </c>
      <c r="O83" s="12">
        <f t="shared" si="10"/>
        <v>27.8</v>
      </c>
      <c r="P83" s="12">
        <f t="shared" si="11"/>
        <v>26.8</v>
      </c>
      <c r="Q83" s="10">
        <v>1</v>
      </c>
      <c r="R83" s="12">
        <v>2</v>
      </c>
      <c r="S83" s="12">
        <v>2</v>
      </c>
      <c r="T83" s="12">
        <v>2</v>
      </c>
      <c r="U83" s="12">
        <v>0</v>
      </c>
      <c r="V83" s="10">
        <f t="shared" si="5"/>
        <v>6</v>
      </c>
      <c r="W83" s="32">
        <f t="shared" si="12"/>
        <v>34.8</v>
      </c>
      <c r="X83" s="15">
        <f>2/12*6</f>
        <v>1</v>
      </c>
      <c r="Y83" s="15">
        <f>(2*2)+X83</f>
        <v>5</v>
      </c>
    </row>
    <row r="84" spans="1:25" ht="19.5" customHeight="1">
      <c r="A84" s="12" t="s">
        <v>201</v>
      </c>
      <c r="B84" s="13" t="s">
        <v>202</v>
      </c>
      <c r="C84" s="12" t="s">
        <v>13</v>
      </c>
      <c r="D84" s="12">
        <v>68.5</v>
      </c>
      <c r="E84" s="32">
        <f t="shared" si="8"/>
        <v>10.275</v>
      </c>
      <c r="F84" s="22" t="s">
        <v>29</v>
      </c>
      <c r="G84" s="22">
        <v>0</v>
      </c>
      <c r="H84" s="22"/>
      <c r="I84" s="31">
        <f t="shared" si="9"/>
        <v>0</v>
      </c>
      <c r="J84" s="12" t="s">
        <v>203</v>
      </c>
      <c r="K84" s="10">
        <v>15</v>
      </c>
      <c r="L84" s="12" t="s">
        <v>204</v>
      </c>
      <c r="M84" s="10">
        <v>10</v>
      </c>
      <c r="N84" s="12">
        <v>10</v>
      </c>
      <c r="O84" s="12">
        <f t="shared" si="10"/>
        <v>35.275</v>
      </c>
      <c r="P84" s="12">
        <f t="shared" si="11"/>
        <v>35.275</v>
      </c>
      <c r="Q84" s="10">
        <v>2</v>
      </c>
      <c r="R84" s="12">
        <v>1</v>
      </c>
      <c r="S84" s="12">
        <v>1</v>
      </c>
      <c r="T84" s="12">
        <v>2</v>
      </c>
      <c r="U84" s="12">
        <v>0</v>
      </c>
      <c r="V84" s="10">
        <f t="shared" si="5"/>
        <v>4</v>
      </c>
      <c r="W84" s="32">
        <f t="shared" si="12"/>
        <v>41.275</v>
      </c>
      <c r="X84" s="15">
        <f>2/12*0</f>
        <v>0</v>
      </c>
      <c r="Y84" s="15">
        <f>(2*5)+X84</f>
        <v>10</v>
      </c>
    </row>
    <row r="85" spans="1:23" ht="19.5" customHeight="1">
      <c r="A85" s="12" t="s">
        <v>205</v>
      </c>
      <c r="B85" s="13" t="s">
        <v>206</v>
      </c>
      <c r="C85" s="12" t="s">
        <v>13</v>
      </c>
      <c r="D85" s="12">
        <v>53</v>
      </c>
      <c r="E85" s="32">
        <f t="shared" si="8"/>
        <v>7.949999999999999</v>
      </c>
      <c r="F85" s="22" t="s">
        <v>29</v>
      </c>
      <c r="G85" s="22">
        <v>0</v>
      </c>
      <c r="H85" s="22"/>
      <c r="I85" s="31">
        <f t="shared" si="9"/>
        <v>0</v>
      </c>
      <c r="J85" s="12" t="s">
        <v>29</v>
      </c>
      <c r="K85" s="10">
        <v>0</v>
      </c>
      <c r="L85" s="12" t="s">
        <v>29</v>
      </c>
      <c r="M85" s="10">
        <v>0</v>
      </c>
      <c r="N85" s="12">
        <v>0</v>
      </c>
      <c r="O85" s="12">
        <f t="shared" si="10"/>
        <v>7.949999999999999</v>
      </c>
      <c r="P85" s="12">
        <f t="shared" si="11"/>
        <v>7.949999999999999</v>
      </c>
      <c r="Q85" s="10" t="s">
        <v>236</v>
      </c>
      <c r="R85" s="12" t="s">
        <v>236</v>
      </c>
      <c r="S85" s="12" t="s">
        <v>236</v>
      </c>
      <c r="T85" s="12" t="s">
        <v>236</v>
      </c>
      <c r="U85" s="12">
        <v>0</v>
      </c>
      <c r="V85" s="10">
        <f t="shared" si="5"/>
        <v>0</v>
      </c>
      <c r="W85" s="32" t="s">
        <v>236</v>
      </c>
    </row>
    <row r="86" spans="1:23" ht="35.25" customHeight="1">
      <c r="A86" s="12" t="s">
        <v>207</v>
      </c>
      <c r="B86" s="13" t="s">
        <v>208</v>
      </c>
      <c r="C86" s="12" t="s">
        <v>13</v>
      </c>
      <c r="D86" s="12">
        <v>57.25</v>
      </c>
      <c r="E86" s="32">
        <f t="shared" si="8"/>
        <v>8.5875</v>
      </c>
      <c r="F86" s="22" t="s">
        <v>19</v>
      </c>
      <c r="G86" s="22">
        <v>53.6</v>
      </c>
      <c r="H86" s="28">
        <f>(215+160)/700</f>
        <v>0.5357142857142857</v>
      </c>
      <c r="I86" s="31">
        <f t="shared" si="9"/>
        <v>16.08</v>
      </c>
      <c r="J86" s="12" t="s">
        <v>13</v>
      </c>
      <c r="K86" s="10">
        <v>15</v>
      </c>
      <c r="L86" s="12" t="s">
        <v>209</v>
      </c>
      <c r="M86" s="10">
        <v>10</v>
      </c>
      <c r="N86" s="12">
        <v>10</v>
      </c>
      <c r="O86" s="12">
        <f t="shared" si="10"/>
        <v>49.6675</v>
      </c>
      <c r="P86" s="12">
        <f t="shared" si="11"/>
        <v>49.6675</v>
      </c>
      <c r="Q86" s="10">
        <v>7</v>
      </c>
      <c r="R86" s="12">
        <v>3</v>
      </c>
      <c r="S86" s="12">
        <v>3.5</v>
      </c>
      <c r="T86" s="12">
        <v>3</v>
      </c>
      <c r="U86" s="12">
        <v>3</v>
      </c>
      <c r="V86" s="10">
        <f>SUM(R86:U86)</f>
        <v>12.5</v>
      </c>
      <c r="W86" s="32">
        <f t="shared" si="12"/>
        <v>69.1675</v>
      </c>
    </row>
    <row r="87" spans="1:23" ht="19.5" customHeight="1">
      <c r="A87" s="12" t="s">
        <v>210</v>
      </c>
      <c r="B87" s="13" t="s">
        <v>211</v>
      </c>
      <c r="C87" s="12" t="s">
        <v>13</v>
      </c>
      <c r="D87" s="12">
        <v>40</v>
      </c>
      <c r="E87" s="32">
        <f t="shared" si="8"/>
        <v>6</v>
      </c>
      <c r="F87" s="22" t="s">
        <v>29</v>
      </c>
      <c r="G87" s="22">
        <v>0</v>
      </c>
      <c r="H87" s="22"/>
      <c r="I87" s="31">
        <f t="shared" si="9"/>
        <v>0</v>
      </c>
      <c r="J87" s="12" t="s">
        <v>29</v>
      </c>
      <c r="K87" s="10">
        <v>0</v>
      </c>
      <c r="L87" s="12" t="s">
        <v>29</v>
      </c>
      <c r="M87" s="10">
        <v>0</v>
      </c>
      <c r="N87" s="12">
        <v>0</v>
      </c>
      <c r="O87" s="12">
        <f t="shared" si="10"/>
        <v>6</v>
      </c>
      <c r="P87" s="12">
        <f t="shared" si="11"/>
        <v>6</v>
      </c>
      <c r="Q87" s="10" t="s">
        <v>236</v>
      </c>
      <c r="R87" s="12" t="s">
        <v>236</v>
      </c>
      <c r="S87" s="12" t="s">
        <v>236</v>
      </c>
      <c r="T87" s="12" t="s">
        <v>236</v>
      </c>
      <c r="U87" s="12" t="s">
        <v>236</v>
      </c>
      <c r="V87" s="10">
        <f>SUM(R87:U87)</f>
        <v>0</v>
      </c>
      <c r="W87" s="32" t="s">
        <v>236</v>
      </c>
    </row>
    <row r="88" spans="1:23" ht="19.5" customHeight="1">
      <c r="A88" s="12" t="s">
        <v>212</v>
      </c>
      <c r="B88" s="13" t="s">
        <v>231</v>
      </c>
      <c r="C88" s="12" t="s">
        <v>13</v>
      </c>
      <c r="D88" s="12">
        <v>60.5</v>
      </c>
      <c r="E88" s="32">
        <f t="shared" si="8"/>
        <v>9.075</v>
      </c>
      <c r="F88" s="22" t="s">
        <v>29</v>
      </c>
      <c r="G88" s="22">
        <v>0</v>
      </c>
      <c r="H88" s="22"/>
      <c r="I88" s="31">
        <f t="shared" si="9"/>
        <v>0</v>
      </c>
      <c r="J88" s="12" t="s">
        <v>203</v>
      </c>
      <c r="K88" s="10">
        <v>15</v>
      </c>
      <c r="L88" s="12" t="s">
        <v>232</v>
      </c>
      <c r="M88" s="10">
        <v>10</v>
      </c>
      <c r="N88" s="12">
        <v>10</v>
      </c>
      <c r="O88" s="12">
        <f t="shared" si="10"/>
        <v>34.075</v>
      </c>
      <c r="P88" s="12">
        <f t="shared" si="11"/>
        <v>34.075</v>
      </c>
      <c r="Q88" s="10">
        <v>7</v>
      </c>
      <c r="R88" s="12">
        <v>3</v>
      </c>
      <c r="S88" s="12">
        <v>4</v>
      </c>
      <c r="T88" s="12">
        <v>4</v>
      </c>
      <c r="U88" s="12">
        <v>5</v>
      </c>
      <c r="V88" s="10">
        <f>SUM(R88:U88)</f>
        <v>16</v>
      </c>
      <c r="W88" s="32">
        <f t="shared" si="12"/>
        <v>57.075</v>
      </c>
    </row>
    <row r="89" ht="18.75" hidden="1">
      <c r="A89" s="16" t="s">
        <v>213</v>
      </c>
    </row>
    <row r="90" ht="18.75" hidden="1">
      <c r="A90" s="17" t="s">
        <v>214</v>
      </c>
    </row>
    <row r="91" spans="1:2" ht="18.75">
      <c r="A91" s="16"/>
      <c r="B91" s="2"/>
    </row>
    <row r="92" spans="1:26" ht="18.75">
      <c r="A92" s="16"/>
      <c r="B92" s="18"/>
      <c r="C92" s="19"/>
      <c r="D92" s="19"/>
      <c r="E92" s="19"/>
      <c r="F92" s="18"/>
      <c r="G92" s="23"/>
      <c r="H92" s="23"/>
      <c r="I92" s="19"/>
      <c r="K92" s="18"/>
      <c r="M92" s="19"/>
      <c r="N92" s="19"/>
      <c r="O92" s="19"/>
      <c r="Q92" s="18"/>
      <c r="R92" s="18"/>
      <c r="S92" s="18"/>
      <c r="T92" s="18"/>
      <c r="U92" s="34"/>
      <c r="Z92" s="18"/>
    </row>
    <row r="93" spans="1:27" ht="18.75">
      <c r="A93" s="16"/>
      <c r="AA93" s="23"/>
    </row>
    <row r="97" spans="4:29" ht="15.75">
      <c r="D97" s="30"/>
      <c r="E97" s="33"/>
      <c r="F97" s="30"/>
      <c r="AC97" s="18"/>
    </row>
    <row r="99" spans="4:6" ht="15">
      <c r="D99" s="30"/>
      <c r="E99" s="33"/>
      <c r="F99" s="30"/>
    </row>
  </sheetData>
  <sheetProtection password="DA1B" sheet="1" formatCells="0" formatColumns="0" formatRows="0" insertColumns="0" insertRows="0" insertHyperlinks="0" deleteColumns="0" deleteRows="0" sort="0" autoFilter="0" pivotTables="0"/>
  <autoFilter ref="A14:AB90"/>
  <mergeCells count="46">
    <mergeCell ref="D13:D14"/>
    <mergeCell ref="A8:W8"/>
    <mergeCell ref="B9:B12"/>
    <mergeCell ref="F2:I2"/>
    <mergeCell ref="F3:I3"/>
    <mergeCell ref="F4:I4"/>
    <mergeCell ref="F5:I5"/>
    <mergeCell ref="F6:I6"/>
    <mergeCell ref="E13:E14"/>
    <mergeCell ref="I13:I14"/>
    <mergeCell ref="Q9:V9"/>
    <mergeCell ref="K10:K11"/>
    <mergeCell ref="Q13:Q14"/>
    <mergeCell ref="O13:O14"/>
    <mergeCell ref="P13:P14"/>
    <mergeCell ref="L10:M11"/>
    <mergeCell ref="K13:K14"/>
    <mergeCell ref="J13:J14"/>
    <mergeCell ref="C10:C11"/>
    <mergeCell ref="J10:J11"/>
    <mergeCell ref="Q10:Q11"/>
    <mergeCell ref="R10:R11"/>
    <mergeCell ref="S10:S11"/>
    <mergeCell ref="C9:I9"/>
    <mergeCell ref="J9:P9"/>
    <mergeCell ref="D10:E11"/>
    <mergeCell ref="F10:I11"/>
    <mergeCell ref="F13:F14"/>
    <mergeCell ref="W13:W14"/>
    <mergeCell ref="V10:V11"/>
    <mergeCell ref="W10:W11"/>
    <mergeCell ref="T10:T11"/>
    <mergeCell ref="U10:U11"/>
    <mergeCell ref="R12:U12"/>
    <mergeCell ref="V13:V14"/>
    <mergeCell ref="G13:G14"/>
    <mergeCell ref="L13:L14"/>
    <mergeCell ref="N13:N14"/>
    <mergeCell ref="M13:M14"/>
    <mergeCell ref="A1:W1"/>
    <mergeCell ref="N10:N11"/>
    <mergeCell ref="O10:O11"/>
    <mergeCell ref="P10:P11"/>
    <mergeCell ref="A7:B7"/>
    <mergeCell ref="A9:A14"/>
    <mergeCell ref="C13:C14"/>
  </mergeCells>
  <printOptions/>
  <pageMargins left="0.98" right="0.78" top="0.36" bottom="0.31" header="0.32" footer="0.23"/>
  <pageSetup fitToHeight="4" fitToWidth="1" horizontalDpi="600" verticalDpi="600" orientation="landscape" paperSize="8" scale="76" r:id="rId2"/>
  <rowBreaks count="2" manualBreakCount="2">
    <brk id="32" max="24" man="1"/>
    <brk id="63" max="22" man="1"/>
  </rowBreaks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</dc:creator>
  <cp:keywords/>
  <dc:description/>
  <cp:lastModifiedBy>Raajjj</cp:lastModifiedBy>
  <cp:lastPrinted>2015-07-23T13:39:42Z</cp:lastPrinted>
  <dcterms:created xsi:type="dcterms:W3CDTF">2015-07-20T09:55:19Z</dcterms:created>
  <dcterms:modified xsi:type="dcterms:W3CDTF">2015-07-25T11:11:05Z</dcterms:modified>
  <cp:category/>
  <cp:version/>
  <cp:contentType/>
  <cp:contentStatus/>
</cp:coreProperties>
</file>