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bookViews>
  <sheets>
    <sheet name="Sheet1" sheetId="1" r:id="rId1"/>
    <sheet name="Sheet2" sheetId="2" r:id="rId2"/>
    <sheet name="Sheet3" sheetId="3" r:id="rId3"/>
    <sheet name="Sheet4" sheetId="4" r:id="rId4"/>
    <sheet name="Sheet5" sheetId="5" r:id="rId5"/>
    <sheet name="Sheet6" sheetId="6" r:id="rId6"/>
    <sheet name="Sheet7" sheetId="7" r:id="rId7"/>
  </sheets>
  <calcPr calcId="124519"/>
</workbook>
</file>

<file path=xl/calcChain.xml><?xml version="1.0" encoding="utf-8"?>
<calcChain xmlns="http://schemas.openxmlformats.org/spreadsheetml/2006/main">
  <c r="F21" i="5"/>
  <c r="F20"/>
  <c r="F19"/>
  <c r="F18"/>
  <c r="F17"/>
  <c r="F16"/>
  <c r="F15"/>
  <c r="F14"/>
  <c r="F13"/>
  <c r="F12"/>
  <c r="F11"/>
  <c r="F10"/>
  <c r="F9"/>
  <c r="F8"/>
  <c r="F7"/>
  <c r="F6"/>
  <c r="F22" s="1"/>
  <c r="F23" s="1"/>
  <c r="F24" s="1"/>
  <c r="F25" s="1"/>
  <c r="F26" s="1"/>
  <c r="F5"/>
  <c r="F20" i="7" l="1"/>
  <c r="F19"/>
  <c r="F18"/>
  <c r="F17"/>
  <c r="F16"/>
  <c r="F15"/>
  <c r="F14"/>
  <c r="F13"/>
  <c r="F12"/>
  <c r="F11"/>
  <c r="G10"/>
  <c r="F10"/>
  <c r="G9"/>
  <c r="F9"/>
  <c r="G8"/>
  <c r="F8"/>
  <c r="G7"/>
  <c r="F7"/>
  <c r="G6"/>
  <c r="F6"/>
  <c r="F21" s="1"/>
  <c r="F22" s="1"/>
  <c r="F23" s="1"/>
  <c r="F24" s="1"/>
  <c r="F25" s="1"/>
  <c r="F5"/>
  <c r="C11" i="6" l="1"/>
  <c r="F11" s="1"/>
  <c r="C10"/>
  <c r="F10" s="1"/>
  <c r="C9"/>
  <c r="F9" s="1"/>
  <c r="C7"/>
  <c r="F7" s="1"/>
  <c r="F6"/>
  <c r="C5"/>
  <c r="F5" s="1"/>
  <c r="F12" l="1"/>
  <c r="F13" s="1"/>
  <c r="F14" s="1"/>
  <c r="F15" s="1"/>
  <c r="F16" s="1"/>
  <c r="F35" i="4" l="1"/>
  <c r="F34"/>
  <c r="C33"/>
  <c r="F32"/>
  <c r="C32"/>
  <c r="F31"/>
  <c r="C31"/>
  <c r="F29"/>
  <c r="C29"/>
  <c r="F28"/>
  <c r="C28"/>
  <c r="F27"/>
  <c r="C27"/>
  <c r="F26"/>
  <c r="F25"/>
  <c r="F24"/>
  <c r="F23"/>
  <c r="F22"/>
  <c r="F21"/>
  <c r="F20"/>
  <c r="F19"/>
  <c r="F18"/>
  <c r="C18"/>
  <c r="F17"/>
  <c r="C17"/>
  <c r="F16"/>
  <c r="F15"/>
  <c r="F14"/>
  <c r="F13"/>
  <c r="F12"/>
  <c r="F11"/>
  <c r="F10"/>
  <c r="C9"/>
  <c r="F9" s="1"/>
  <c r="F8"/>
  <c r="F7"/>
  <c r="C7"/>
  <c r="F6"/>
  <c r="C6"/>
  <c r="F5"/>
  <c r="F36" s="1"/>
  <c r="F37" s="1"/>
  <c r="F38" s="1"/>
  <c r="F39" s="1"/>
  <c r="F40" s="1"/>
  <c r="C5"/>
  <c r="F15" i="3" l="1"/>
  <c r="F14"/>
  <c r="F13"/>
  <c r="F12"/>
  <c r="F11"/>
  <c r="F9"/>
  <c r="F8"/>
  <c r="F7"/>
  <c r="F6"/>
  <c r="F5"/>
  <c r="F16" s="1"/>
  <c r="F17" s="1"/>
  <c r="F18" s="1"/>
  <c r="F19" s="1"/>
  <c r="F20" s="1"/>
  <c r="C21" i="2" l="1"/>
  <c r="F21" s="1"/>
  <c r="C20"/>
  <c r="F20" s="1"/>
  <c r="C19"/>
  <c r="F19" s="1"/>
  <c r="C18"/>
  <c r="F18" s="1"/>
  <c r="C17"/>
  <c r="F17" s="1"/>
  <c r="C15"/>
  <c r="F15" s="1"/>
  <c r="C14"/>
  <c r="F14" s="1"/>
  <c r="C13"/>
  <c r="F13" s="1"/>
  <c r="C12"/>
  <c r="F12" s="1"/>
  <c r="C11"/>
  <c r="F11" s="1"/>
  <c r="C10"/>
  <c r="F10" s="1"/>
  <c r="C9"/>
  <c r="F9" s="1"/>
  <c r="C8"/>
  <c r="F8" s="1"/>
  <c r="C7"/>
  <c r="F7" s="1"/>
  <c r="C6"/>
  <c r="F6" s="1"/>
  <c r="C5"/>
  <c r="F5" s="1"/>
  <c r="F22" l="1"/>
  <c r="F23" s="1"/>
  <c r="F24" s="1"/>
  <c r="F25" s="1"/>
  <c r="F26" s="1"/>
  <c r="F5" i="1" l="1"/>
  <c r="F6"/>
  <c r="F7"/>
  <c r="F8"/>
  <c r="F9"/>
  <c r="F10"/>
  <c r="F12"/>
  <c r="F13"/>
  <c r="F14"/>
  <c r="F15"/>
  <c r="F16"/>
  <c r="F17" s="1"/>
  <c r="F18" s="1"/>
  <c r="F19" s="1"/>
  <c r="F20" s="1"/>
</calcChain>
</file>

<file path=xl/sharedStrings.xml><?xml version="1.0" encoding="utf-8"?>
<sst xmlns="http://schemas.openxmlformats.org/spreadsheetml/2006/main" count="407" uniqueCount="179">
  <si>
    <t xml:space="preserve">SAY RS. </t>
  </si>
  <si>
    <t>L. CESS (1%)</t>
  </si>
  <si>
    <t>GST (12%)</t>
  </si>
  <si>
    <t>TOTAL</t>
  </si>
  <si>
    <t>M3</t>
  </si>
  <si>
    <t>Stone chips with lead of 22 km</t>
  </si>
  <si>
    <t>iv</t>
  </si>
  <si>
    <t>Stone Boulder with lead of 36 km</t>
  </si>
  <si>
    <t>iii</t>
  </si>
  <si>
    <t>Stone Dust lead 22 km</t>
  </si>
  <si>
    <t>ii</t>
  </si>
  <si>
    <t xml:space="preserve"> Sand with lead of 49 km</t>
  </si>
  <si>
    <t>i</t>
  </si>
  <si>
    <t>Carriage of materials</t>
  </si>
  <si>
    <t>M2</t>
  </si>
  <si>
    <t xml:space="preserve">Centring and shuttering including strutting ,propping etc and removal of form from Foundations,footings,base of column etc </t>
  </si>
  <si>
    <t>6
5.3.17.1</t>
  </si>
  <si>
    <t>NOS</t>
  </si>
  <si>
    <t>Providing and fixing retroreflected mandatory informatory sign boad.</t>
  </si>
  <si>
    <t>5
JSR RCD
8.4</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</si>
  <si>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</si>
  <si>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4
5.3.2.1
</t>
  </si>
  <si>
    <t>Supplying and laying (properly as per design and drawing ) rip-rap with good quality of boulders duty packed including the cost of materials royalty all taxes etc. but excluding the cost of carriage all complete as per specification and direction of E/I.</t>
  </si>
  <si>
    <t>3
5.6.8</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</si>
  <si>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</si>
  <si>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2
5.1.10</t>
  </si>
  <si>
    <t>Each</t>
  </si>
  <si>
    <t>Providing labour for cleaning of site as per specification and direction E/I.</t>
  </si>
  <si>
    <t>Amount</t>
  </si>
  <si>
    <t>Rate</t>
  </si>
  <si>
    <t>Unit</t>
  </si>
  <si>
    <t>Qnty.</t>
  </si>
  <si>
    <t>Items of work</t>
  </si>
  <si>
    <t>Sl. No.</t>
  </si>
  <si>
    <t>Name of Work :- Construction of road at shri krishnapuri road kusum vihar in ward no-04</t>
  </si>
  <si>
    <t xml:space="preserve">BILL OF QUANTITY </t>
  </si>
  <si>
    <t>RANCHI MUNICIPAL CORPORATION, RANCHI</t>
  </si>
  <si>
    <t>Name of Work :- Construction of RCC drain and Improvement of road in K.M road from Manoj ji house to Big Drain under ward no 16.</t>
  </si>
  <si>
    <t xml:space="preserve">1
</t>
  </si>
  <si>
    <t>Providing labour for cleaning of site as per specification and direction of E/I.</t>
  </si>
  <si>
    <t xml:space="preserve">2
5.10.2     BCD
</t>
  </si>
  <si>
    <t>Dismantling plain cement or lime concrete work including stacking serviceable materials in countable stacks within 15m lead and disposal of unserviceable materials with all leads complete as per direction of E/I.</t>
  </si>
  <si>
    <t>3
 5.10.1</t>
  </si>
  <si>
    <t>Dismantling of Pucca brick or lime work ……do….all complete.</t>
  </si>
  <si>
    <t>m3</t>
  </si>
  <si>
    <t xml:space="preserve">   4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</si>
  <si>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</si>
  <si>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5
5.1.10</t>
  </si>
  <si>
    <t>6
5.6.8</t>
  </si>
  <si>
    <t>7
5.3.10</t>
  </si>
  <si>
    <t xml:space="preserve">Providing RCC-M200 with nominal mix of (1:1.5:3) in foundation and plinth with approved quality of stone --do--all   complete as per drawing and Technical specification. </t>
  </si>
  <si>
    <t>8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</si>
  <si>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</si>
  <si>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9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</si>
  <si>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</si>
  <si>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</si>
  <si>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10
5.3.17.1</t>
  </si>
  <si>
    <t xml:space="preserve">Centering and Shuttering including struting,propping etc and removal of from for  Foundation, footing s bases of Coloumns etc for mass Concrete.                             </t>
  </si>
  <si>
    <t xml:space="preserve">11
5.3.2.1
</t>
  </si>
  <si>
    <t>I</t>
  </si>
  <si>
    <t>Disposal excavated earth up to 01 KM</t>
  </si>
  <si>
    <t>II</t>
  </si>
  <si>
    <t>Local Sand with lead of 14 km</t>
  </si>
  <si>
    <t>III</t>
  </si>
  <si>
    <t>IV</t>
  </si>
  <si>
    <t>S/Chips with lead of 22 km</t>
  </si>
  <si>
    <t>V</t>
  </si>
  <si>
    <t>Stone  Boulder with lead of 36 km</t>
  </si>
  <si>
    <t>Name of Work :- Construction of PCC Road at near lalpur chowk ganesh lane under ward no.- 17 of R.M.C, Ranchi.</t>
  </si>
  <si>
    <t xml:space="preserve">   1
5.1.1 +5.1.2   BCD</t>
  </si>
  <si>
    <t>5
5.3.17.1</t>
  </si>
  <si>
    <t>Sand localead 14 km</t>
  </si>
  <si>
    <t>v</t>
  </si>
  <si>
    <t>Earth (lead 01 KM)</t>
  </si>
  <si>
    <t>Name of Work :- Construction of Two Room above Ground floor and main gate at Shiv Mandir under ward no. 30 in RMC, Ranchi</t>
  </si>
  <si>
    <t>1.           5.2.11</t>
  </si>
  <si>
    <r>
      <t xml:space="preserve">Providing designation 75B </t>
    </r>
    <r>
      <rPr>
        <b/>
        <sz val="12"/>
        <color theme="1"/>
        <rFont val="Calibri"/>
        <family val="1"/>
        <scheme val="minor"/>
      </rPr>
      <t>brick work in C.M.(1:6)  in superstructure do….. .all comlete as per ………..E/I.</t>
    </r>
  </si>
  <si>
    <t>2
5.3.10</t>
  </si>
  <si>
    <r>
      <t xml:space="preserve">Providing R.C.C M 200 in nominal mix of  (1:1.5:3) in </t>
    </r>
    <r>
      <rPr>
        <b/>
        <sz val="12"/>
        <color theme="1"/>
        <rFont val="Calibri"/>
        <family val="1"/>
        <scheme val="minor"/>
      </rPr>
      <t>columns...do..all complete as per specification and direction of E/I.</t>
    </r>
  </si>
  <si>
    <t>3
5.3.11</t>
  </si>
  <si>
    <t>Reinforced cement concrete work in beams, suspended floors, roofs having slope up to 15 landings, balconies, shelves, chajjas, lintels, band, plain window sills, staircases and spiral stair cases above plinth level up to floor five level, excluding the cost of centering, shuttering, finishing and reinforcement: with 1.1.5.3</t>
  </si>
  <si>
    <t>4
5.7.15</t>
  </si>
  <si>
    <t>Providing 19 mm thick water proof C.P.(1:3) over roof slab..do….all complete as per ..E.I.</t>
  </si>
  <si>
    <t>m2</t>
  </si>
  <si>
    <t>5
5.7.3</t>
  </si>
  <si>
    <t>Providing 12 mm thick C.P.(1:6)…..do….all complete as per ….E.I.</t>
  </si>
  <si>
    <t>6
5.7.6</t>
  </si>
  <si>
    <t>Providing 6 mm thick C.P.(1:4) in ceiling…..do….all complete as per ….E.I.</t>
  </si>
  <si>
    <t>7
13.26  DSR</t>
  </si>
  <si>
    <t xml:space="preserve">Providing and applying Plaster of Peris putty of 2mm thick over plastered surface …..do… .all complete as per …..E/I. </t>
  </si>
  <si>
    <t>8
5.8.21</t>
  </si>
  <si>
    <t>Providing two coats of plastic emulsion paint of approved shade and make over a coat of cement primer over new  surface…do… .all…complete….as per E/I.</t>
  </si>
  <si>
    <t>9
11.41.2      DSR</t>
  </si>
  <si>
    <t>Providing and laying vitrified floor tiles in different sizes 600 mmX600 mm…….do……all complete.</t>
  </si>
  <si>
    <t>10
DSR 8.31</t>
  </si>
  <si>
    <t>Providing and fixing Ist quality ceramic glazed wall tiles conforming to IS: 15622(thickness to be specified by the manufacturer), of approved make, in all colours,shades except burgundy, bottle green, black of any size as approved by Engineerin-Charge, in skirting, risers of steps and dados, over 12 mm thick bed of cement mortar 1:3 (1 cement : 3 coarse sand) and jointing with grey cement slurry @3.3kg per sqm, including pointing in white cement mixed with pigment of matching shade complete.</t>
  </si>
  <si>
    <t>11
5.5.12</t>
  </si>
  <si>
    <r>
      <t>Supplying,fitting and fixing M.S.</t>
    </r>
    <r>
      <rPr>
        <b/>
        <sz val="12"/>
        <color theme="1"/>
        <rFont val="Calibri"/>
        <family val="1"/>
        <scheme val="minor"/>
      </rPr>
      <t xml:space="preserve"> grill made of 20x6 mm M.S. flat as per approved design and drawing  …..do…… ..all complete as per …….E/I.</t>
    </r>
  </si>
  <si>
    <t>Kg</t>
  </si>
  <si>
    <t>12
5.5.18</t>
  </si>
  <si>
    <t>Supplying,fitting and fixing fully glased steel door,windows or ventilatons of standard "Z" and mullion steel section ………..do…… ..all complete as per ……….E/I.</t>
  </si>
  <si>
    <t>13
5.8.41 + 5.8.43</t>
  </si>
  <si>
    <r>
      <t xml:space="preserve">Providing two coats of </t>
    </r>
    <r>
      <rPr>
        <b/>
        <sz val="12"/>
        <color theme="1"/>
        <rFont val="Calibri"/>
        <family val="1"/>
        <scheme val="minor"/>
      </rPr>
      <t>painting with ready mixed paint of approved shade and make over steel surfaces…..do… ..all complete as per E/I. (With Primer one coat of red lead paint)</t>
    </r>
  </si>
  <si>
    <t>14
5.5.5 (b)</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</si>
  <si>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12MM (20%)</t>
  </si>
  <si>
    <t>15
5.4.1</t>
  </si>
  <si>
    <t>supplying,fitting and fixing good quality ,well dressed and well seasoned sal wood work in chaukhat in doors,windows skylights, fanlights and c/w celetical windows openings, including wedge …………do…..E/I.</t>
  </si>
  <si>
    <t>16
5.4.32</t>
  </si>
  <si>
    <t>supplying , fitting and fixing 35mm thick solid core type decorative single leafflush door shutter with both sides decorative veneered with black board core bended with high quality phenol formal dehydes synthetic resin of standard make with aluminium fittings, such as hinges,tower bolts, handle,cleats andsand blocks and all taxes............do....E/I</t>
  </si>
  <si>
    <t>17
5.10.1</t>
  </si>
  <si>
    <t>Dismantling Pucca brick , stone masonry or lime work including stacking serviceable material in countable stacks within 15M lead and disposal of unserviceable  materials with all leads complete as per direction of E/I</t>
  </si>
  <si>
    <t>18
(J.B.C.D 5.1.1+ 5.1.2)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</si>
  <si>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</si>
  <si>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19
B.C.D 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</si>
  <si>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</si>
  <si>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20
5.6.3</t>
  </si>
  <si>
    <t>Providing designation 75B one brick flat soling ……all complete as per …….E/I.</t>
  </si>
  <si>
    <t>21
5.5.30</t>
  </si>
  <si>
    <t>supplying,fitting and fixing M S grill gate with M S Grills made of 20x6 mm MS flats or 16mm ms square bars fitted on 25x25x6 mm M S angle  frame ……..do…..E/I.</t>
  </si>
  <si>
    <t>22
5.8.24</t>
  </si>
  <si>
    <t>providing two coat of snowcem of approved shade and make over a coat of cement primer on new surface including prepering the plastered surface……do……E/I.</t>
  </si>
  <si>
    <t>Sft</t>
  </si>
  <si>
    <t>23
(5.5.5) + (5.5.4)</t>
  </si>
  <si>
    <t>Providing Tor steel reinforcement of 8,10&amp;12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8MM (35%)</t>
  </si>
  <si>
    <t>24
5.5.5(a)</t>
  </si>
  <si>
    <t>10MM(45%)</t>
  </si>
  <si>
    <t>25             5.3.17.1</t>
  </si>
  <si>
    <t>Centering and shuttering including strutting, propping etc. and removal of form for Foundation, footing, bases of columns, etc for mass concrete</t>
  </si>
  <si>
    <t>Carriage of Materials</t>
  </si>
  <si>
    <t>Sand (Lead 49 KM)</t>
  </si>
  <si>
    <t>Stone Chips(Lead 22 KM)</t>
  </si>
  <si>
    <t>Bricks ( Lead 08 KM)</t>
  </si>
  <si>
    <t>Earth 01 km</t>
  </si>
  <si>
    <t>Local sand 14km</t>
  </si>
  <si>
    <t>Name of Work :- Laying of Paver block Under Ward No-50 Ranchi Khuti Road near OCL Appartment Hawai Nagar.</t>
  </si>
  <si>
    <t>2
16.91.2
(D.S.R)</t>
  </si>
  <si>
    <t>Supplying and laying 80mm thick cement concrete paver block of M30 Grade with approved colour, design and pattern.</t>
  </si>
  <si>
    <t xml:space="preserve">3
5.3.2.1
</t>
  </si>
  <si>
    <t xml:space="preserve"> Sand with lead of 42 km</t>
  </si>
  <si>
    <t>Stone chips with lead of 15 km</t>
  </si>
  <si>
    <t>Name of Work :- Improvement of road at Green Garden Aparment road and Patel Nagar road No-10</t>
  </si>
  <si>
    <t>2
5.1.1 +5.1.2   BCD</t>
  </si>
  <si>
    <t>3
5.1.10</t>
  </si>
  <si>
    <t>4
5.6.8</t>
  </si>
  <si>
    <t xml:space="preserve">5
5.3.2.1
</t>
  </si>
  <si>
    <t>7
13.5.2</t>
  </si>
  <si>
    <t>Providing and applying Tack Coat bitumen emulsion using pressure distributor at the rate of 0.20 kg/Sqm--------------do---------- mechanical broom.</t>
  </si>
  <si>
    <t>8.
14.5.3</t>
  </si>
  <si>
    <t xml:space="preserve">Providing and Laying Bitumen macadam with 100-120 TPH hot mix Plant producing an average output of 75 tones ----------- do Direction of E/I. </t>
  </si>
  <si>
    <t>9
15.5.8</t>
  </si>
  <si>
    <t xml:space="preserve">Provding and laying of hot applied with 100-120 TPH hot mix plant producing an average out put  of 75 tones ----------do----------- direction of E/I. </t>
  </si>
  <si>
    <t>10
16.08.1</t>
  </si>
  <si>
    <t>Providing and Laying of hot applied thermoplastic compound 2.5mm thick including refectorising glass bead on bituminous surface.</t>
  </si>
  <si>
    <t xml:space="preserve"> Sand with lead of 18 km</t>
  </si>
  <si>
    <t>Local Sand with lead of 42  km</t>
  </si>
  <si>
    <t>Stone Boulder with lead of 129 km</t>
  </si>
  <si>
    <r>
      <t xml:space="preserve">Name of Work :- </t>
    </r>
    <r>
      <rPr>
        <b/>
        <sz val="14"/>
        <color theme="1"/>
        <rFont val="Kruti Dev 010"/>
      </rPr>
      <t xml:space="preserve">U;w vejkorh dksyksuh esa /kesUnz frokjh ds ?kj ds ikl ukyh ,o aiFk dk fuekZ.k dk;Za </t>
    </r>
  </si>
  <si>
    <t xml:space="preserve">1
5.10.2     BCD
</t>
  </si>
  <si>
    <t xml:space="preserve">   2
5.1.1 +5.1.2   BCD</t>
  </si>
  <si>
    <t>5
5.3.1.2</t>
  </si>
  <si>
    <t>1:2:4(1Cement:2coarse sand(Zone-III): 4 graded stone aggregate 20mm nominal size)</t>
  </si>
  <si>
    <t xml:space="preserve">6
5.3.2.1
</t>
  </si>
  <si>
    <t>7            5.2.34</t>
  </si>
  <si>
    <t>Providing rough dressed course stone masonry in cement mortar (1:4) in foundation and plinth with hammer dressed stone ……………………………. all complete as per specification and direction of E/I</t>
  </si>
  <si>
    <t xml:space="preserve">8
5.7.11
+
5.7.12
</t>
  </si>
  <si>
    <t>Providing 25mm thick cement plaster (1:4) with clean course sand F.M 1.5 includin screening curing with all leads and lifts of water, scaffoling taxes and royality all complete as per specification and direction of E/I with 1.5 mm cement punning</t>
  </si>
  <si>
    <t xml:space="preserve">    9  
 5.3.11</t>
  </si>
  <si>
    <t xml:space="preserve">     10.
5.3.17.1</t>
  </si>
  <si>
    <t>Foundation, footing, bases of columns, etc for mass concrete</t>
  </si>
  <si>
    <t xml:space="preserve">  11.
5.5.5</t>
  </si>
  <si>
    <t>Providing Tor steel reinforcement of 10mm,12mm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</si>
  <si>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CARRIAGE OF MATERIALS</t>
  </si>
  <si>
    <t>SAND-LEAD-42KM</t>
  </si>
  <si>
    <t>M³</t>
  </si>
  <si>
    <t>SAND LOCAL-LEAD-18KM</t>
  </si>
  <si>
    <t>CHIPS-LEAD-15KM</t>
  </si>
  <si>
    <t>BOULDER-LEAD-29KM</t>
  </si>
  <si>
    <t>EARTH-LEAD-1km</t>
  </si>
  <si>
    <t xml:space="preserve">Executive Engineer
RMC, Ranchi </t>
  </si>
</sst>
</file>

<file path=xl/styles.xml><?xml version="1.0" encoding="utf-8"?>
<styleSheet xmlns="http://schemas.openxmlformats.org/spreadsheetml/2006/main">
  <numFmts count="1">
    <numFmt numFmtId="164" formatCode="0.000"/>
  </numFmts>
  <fonts count="15">
    <font>
      <sz val="11"/>
      <color theme="1"/>
      <name val="Calibri"/>
      <family val="2"/>
      <scheme val="minor"/>
    </font>
    <font>
      <b/>
      <sz val="11"/>
      <color theme="1"/>
      <name val="Calibri"/>
      <family val="2"/>
      <scheme val="minor"/>
    </font>
    <font>
      <b/>
      <sz val="11"/>
      <color theme="1"/>
      <name val="Century"/>
      <family val="1"/>
    </font>
    <font>
      <b/>
      <sz val="14"/>
      <color theme="1"/>
      <name val="Calibri"/>
      <family val="2"/>
      <scheme val="minor"/>
    </font>
    <font>
      <b/>
      <sz val="9"/>
      <color theme="1"/>
      <name val="Century"/>
      <family val="1"/>
    </font>
    <font>
      <b/>
      <sz val="12"/>
      <color theme="1"/>
      <name val="Calibri"/>
      <family val="1"/>
      <scheme val="minor"/>
    </font>
    <font>
      <b/>
      <sz val="9"/>
      <color theme="1"/>
      <name val="Calibri"/>
      <family val="2"/>
      <scheme val="minor"/>
    </font>
    <font>
      <b/>
      <sz val="14"/>
      <color theme="1"/>
      <name val="Kruti Dev 010"/>
    </font>
    <font>
      <b/>
      <sz val="10"/>
      <color theme="1"/>
      <name val="Calibri"/>
      <family val="2"/>
      <scheme val="minor"/>
    </font>
    <font>
      <b/>
      <sz val="10"/>
      <name val="Century"/>
      <family val="1"/>
    </font>
    <font>
      <sz val="10"/>
      <name val="Calibri"/>
      <family val="2"/>
    </font>
    <font>
      <sz val="10"/>
      <color theme="1"/>
      <name val="Calibri"/>
      <family val="2"/>
      <scheme val="minor"/>
    </font>
    <font>
      <sz val="10"/>
      <color theme="1"/>
      <name val="Calibri"/>
      <family val="2"/>
    </font>
    <font>
      <b/>
      <sz val="10"/>
      <color theme="1"/>
      <name val="Times New Roman"/>
      <family val="1"/>
    </font>
    <font>
      <b/>
      <sz val="11"/>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1" fillId="0" borderId="0" xfId="0" applyFont="1" applyAlignment="1">
      <alignment horizontal="center" vertical="center"/>
    </xf>
    <xf numFmtId="2" fontId="1" fillId="0" borderId="0" xfId="0" applyNumberFormat="1" applyFont="1" applyAlignment="1">
      <alignment horizontal="center" vertical="center"/>
    </xf>
    <xf numFmtId="1" fontId="1" fillId="0" borderId="0" xfId="0" applyNumberFormat="1" applyFont="1" applyAlignment="1">
      <alignment horizontal="center" vertical="center" wrapText="1"/>
    </xf>
    <xf numFmtId="0" fontId="1" fillId="0" borderId="0" xfId="0" applyFont="1" applyAlignment="1">
      <alignment horizontal="center" vertical="center" wrapText="1"/>
    </xf>
    <xf numFmtId="1" fontId="1" fillId="0" borderId="0" xfId="0" applyNumberFormat="1" applyFont="1" applyAlignment="1">
      <alignment horizontal="center" vertical="center"/>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0" fontId="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Border="1" applyAlignment="1">
      <alignment horizontal="center" vertical="center"/>
    </xf>
    <xf numFmtId="2" fontId="2"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1" fillId="0" borderId="0" xfId="0" applyFont="1"/>
    <xf numFmtId="0" fontId="9" fillId="0" borderId="1" xfId="0" applyFont="1" applyBorder="1" applyAlignment="1">
      <alignment horizontal="center" vertical="center" wrapText="1"/>
    </xf>
    <xf numFmtId="0" fontId="10" fillId="0" borderId="1" xfId="0" applyFont="1" applyBorder="1" applyAlignment="1">
      <alignment horizontal="left" vertical="top" wrapText="1"/>
    </xf>
    <xf numFmtId="2" fontId="0" fillId="0" borderId="1" xfId="0" applyNumberFormat="1" applyFont="1" applyBorder="1" applyAlignment="1">
      <alignment horizontal="center" vertical="center"/>
    </xf>
    <xf numFmtId="0" fontId="8" fillId="0" borderId="1" xfId="0" applyFont="1" applyBorder="1" applyAlignment="1">
      <alignment vertical="center" wrapText="1"/>
    </xf>
    <xf numFmtId="0" fontId="11" fillId="0" borderId="2" xfId="0" applyFont="1" applyBorder="1" applyAlignment="1">
      <alignment wrapText="1"/>
    </xf>
    <xf numFmtId="2" fontId="0" fillId="0" borderId="2" xfId="0" applyNumberFormat="1" applyFont="1" applyBorder="1" applyAlignment="1">
      <alignment horizontal="center" vertical="center"/>
    </xf>
    <xf numFmtId="0" fontId="0" fillId="0" borderId="0" xfId="0" applyFont="1" applyAlignment="1">
      <alignment horizontal="center" vertical="center"/>
    </xf>
    <xf numFmtId="0" fontId="12" fillId="0" borderId="1" xfId="0" applyFont="1" applyBorder="1" applyAlignment="1">
      <alignment horizontal="left" vertical="top" wrapText="1"/>
    </xf>
    <xf numFmtId="0" fontId="0" fillId="0" borderId="6" xfId="0" applyFont="1" applyBorder="1" applyAlignment="1">
      <alignment horizontal="center" vertical="center"/>
    </xf>
    <xf numFmtId="0" fontId="13" fillId="0" borderId="1" xfId="0" applyFont="1" applyBorder="1" applyAlignment="1">
      <alignment horizontal="center" vertical="center" wrapText="1"/>
    </xf>
    <xf numFmtId="2" fontId="14" fillId="0" borderId="1" xfId="0" applyNumberFormat="1" applyFont="1" applyBorder="1" applyAlignment="1">
      <alignment horizontal="center" vertical="center"/>
    </xf>
    <xf numFmtId="0" fontId="14" fillId="0" borderId="0" xfId="0" applyFont="1"/>
    <xf numFmtId="0" fontId="8" fillId="0" borderId="1" xfId="0" applyFont="1" applyBorder="1" applyAlignment="1">
      <alignment horizontal="center" vertical="center"/>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0" fontId="11" fillId="0" borderId="1" xfId="0" applyFont="1" applyBorder="1" applyAlignment="1">
      <alignment horizontal="center" wrapText="1"/>
    </xf>
    <xf numFmtId="0" fontId="0" fillId="0" borderId="1" xfId="0" applyFont="1" applyBorder="1" applyAlignment="1">
      <alignment horizontal="center" vertical="center" wrapText="1"/>
    </xf>
    <xf numFmtId="0" fontId="8" fillId="0" borderId="1" xfId="0" applyFont="1" applyBorder="1" applyAlignment="1">
      <alignment vertical="center"/>
    </xf>
    <xf numFmtId="0" fontId="11" fillId="0" borderId="1" xfId="0" applyFont="1" applyBorder="1"/>
    <xf numFmtId="2" fontId="0" fillId="0" borderId="1" xfId="0" applyNumberFormat="1" applyBorder="1"/>
    <xf numFmtId="1" fontId="1" fillId="0" borderId="0" xfId="0" applyNumberFormat="1" applyFont="1" applyAlignment="1">
      <alignment horizontal="center" vertical="center" wrapText="1"/>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0"/>
  <sheetViews>
    <sheetView tabSelected="1" topLeftCell="A10" workbookViewId="0">
      <selection activeCell="A3" sqref="A3:F3"/>
    </sheetView>
  </sheetViews>
  <sheetFormatPr defaultRowHeight="15"/>
  <cols>
    <col min="1" max="1" width="9.140625" style="5"/>
    <col min="2" max="2" width="42.85546875" style="4" customWidth="1"/>
    <col min="3" max="3" width="9.140625" style="1"/>
    <col min="4" max="4" width="9.140625" style="3"/>
    <col min="5" max="5" width="11.28515625" style="1" customWidth="1"/>
    <col min="6" max="6" width="16.42578125" style="2" customWidth="1"/>
    <col min="7" max="7" width="9.140625" style="1" hidden="1" customWidth="1"/>
    <col min="8" max="16384" width="9.140625" style="1"/>
  </cols>
  <sheetData>
    <row r="1" spans="1:7" ht="18.75">
      <c r="A1" s="22" t="s">
        <v>36</v>
      </c>
      <c r="B1" s="22"/>
      <c r="C1" s="22"/>
      <c r="D1" s="22"/>
      <c r="E1" s="22"/>
      <c r="F1" s="22"/>
    </row>
    <row r="2" spans="1:7" ht="18.75">
      <c r="A2" s="22" t="s">
        <v>35</v>
      </c>
      <c r="B2" s="22"/>
      <c r="C2" s="22"/>
      <c r="D2" s="22"/>
      <c r="E2" s="22"/>
      <c r="F2" s="22"/>
    </row>
    <row r="3" spans="1:7" ht="56.25" customHeight="1">
      <c r="A3" s="24" t="s">
        <v>34</v>
      </c>
      <c r="B3" s="25"/>
      <c r="C3" s="25"/>
      <c r="D3" s="25"/>
      <c r="E3" s="25"/>
      <c r="F3" s="26"/>
    </row>
    <row r="4" spans="1:7">
      <c r="A4" s="15" t="s">
        <v>33</v>
      </c>
      <c r="B4" s="15" t="s">
        <v>32</v>
      </c>
      <c r="C4" s="15" t="s">
        <v>31</v>
      </c>
      <c r="D4" s="15" t="s">
        <v>30</v>
      </c>
      <c r="E4" s="15" t="s">
        <v>29</v>
      </c>
      <c r="F4" s="15" t="s">
        <v>28</v>
      </c>
    </row>
    <row r="5" spans="1:7" s="4" customFormat="1" ht="30">
      <c r="A5" s="12">
        <v>1</v>
      </c>
      <c r="B5" s="6" t="s">
        <v>27</v>
      </c>
      <c r="C5" s="6">
        <v>20</v>
      </c>
      <c r="D5" s="7" t="s">
        <v>26</v>
      </c>
      <c r="E5" s="6">
        <v>330.4</v>
      </c>
      <c r="F5" s="6">
        <f t="shared" ref="F5:F10" si="0">C5*E5</f>
        <v>6608</v>
      </c>
      <c r="G5" s="4">
        <v>3304</v>
      </c>
    </row>
    <row r="6" spans="1:7" ht="105">
      <c r="A6" s="12" t="s">
        <v>25</v>
      </c>
      <c r="B6" s="6" t="s">
        <v>24</v>
      </c>
      <c r="C6" s="6">
        <v>11.25</v>
      </c>
      <c r="D6" s="7" t="s">
        <v>4</v>
      </c>
      <c r="E6" s="11">
        <v>415.58</v>
      </c>
      <c r="F6" s="6">
        <f t="shared" si="0"/>
        <v>4675.2749999999996</v>
      </c>
      <c r="G6" s="1">
        <v>15305.14</v>
      </c>
    </row>
    <row r="7" spans="1:7" ht="90">
      <c r="A7" s="12" t="s">
        <v>23</v>
      </c>
      <c r="B7" s="6" t="s">
        <v>22</v>
      </c>
      <c r="C7" s="6">
        <v>18.75</v>
      </c>
      <c r="D7" s="10" t="s">
        <v>4</v>
      </c>
      <c r="E7" s="11">
        <v>1438.96</v>
      </c>
      <c r="F7" s="6">
        <f t="shared" si="0"/>
        <v>26980.5</v>
      </c>
      <c r="G7" s="1">
        <v>82081</v>
      </c>
    </row>
    <row r="8" spans="1:7" ht="150">
      <c r="A8" s="12" t="s">
        <v>21</v>
      </c>
      <c r="B8" s="6" t="s">
        <v>20</v>
      </c>
      <c r="C8" s="6">
        <v>140.63</v>
      </c>
      <c r="D8" s="10" t="s">
        <v>4</v>
      </c>
      <c r="E8" s="11">
        <v>4858.76</v>
      </c>
      <c r="F8" s="6">
        <f t="shared" si="0"/>
        <v>683287.41879999998</v>
      </c>
      <c r="G8" s="1">
        <v>275492</v>
      </c>
    </row>
    <row r="9" spans="1:7" ht="45">
      <c r="A9" s="12" t="s">
        <v>19</v>
      </c>
      <c r="B9" s="13" t="s">
        <v>18</v>
      </c>
      <c r="C9" s="6">
        <v>2</v>
      </c>
      <c r="D9" s="14" t="s">
        <v>17</v>
      </c>
      <c r="E9" s="11">
        <v>4303</v>
      </c>
      <c r="F9" s="6">
        <f t="shared" si="0"/>
        <v>8606</v>
      </c>
    </row>
    <row r="10" spans="1:7" ht="45">
      <c r="A10" s="12" t="s">
        <v>16</v>
      </c>
      <c r="B10" s="13" t="s">
        <v>15</v>
      </c>
      <c r="C10" s="6">
        <v>75</v>
      </c>
      <c r="D10" s="12" t="s">
        <v>14</v>
      </c>
      <c r="E10" s="11">
        <v>184.61</v>
      </c>
      <c r="F10" s="6">
        <f t="shared" si="0"/>
        <v>13845.750000000002</v>
      </c>
      <c r="G10" s="1">
        <v>6978.26</v>
      </c>
    </row>
    <row r="11" spans="1:7">
      <c r="A11" s="10">
        <v>7</v>
      </c>
      <c r="B11" s="9" t="s">
        <v>13</v>
      </c>
      <c r="C11" s="6"/>
      <c r="D11" s="7"/>
      <c r="E11" s="8"/>
      <c r="F11" s="6"/>
    </row>
    <row r="12" spans="1:7">
      <c r="A12" s="10" t="s">
        <v>12</v>
      </c>
      <c r="B12" s="6" t="s">
        <v>11</v>
      </c>
      <c r="C12" s="6">
        <v>60.47</v>
      </c>
      <c r="D12" s="6" t="s">
        <v>4</v>
      </c>
      <c r="E12" s="6">
        <v>893.67</v>
      </c>
      <c r="F12" s="6">
        <f>C12*E12</f>
        <v>54040.224899999994</v>
      </c>
      <c r="G12" s="1">
        <v>21787.67</v>
      </c>
    </row>
    <row r="13" spans="1:7">
      <c r="A13" s="10" t="s">
        <v>10</v>
      </c>
      <c r="B13" s="6" t="s">
        <v>9</v>
      </c>
      <c r="C13" s="6">
        <v>11.25</v>
      </c>
      <c r="D13" s="6" t="s">
        <v>4</v>
      </c>
      <c r="E13" s="6">
        <v>363.98</v>
      </c>
      <c r="F13" s="6">
        <f>C13*E13</f>
        <v>4094.7750000000001</v>
      </c>
      <c r="G13" s="1">
        <v>13416.3</v>
      </c>
    </row>
    <row r="14" spans="1:7">
      <c r="A14" s="10" t="s">
        <v>8</v>
      </c>
      <c r="B14" s="6" t="s">
        <v>7</v>
      </c>
      <c r="C14" s="6">
        <v>18.75</v>
      </c>
      <c r="D14" s="6" t="s">
        <v>4</v>
      </c>
      <c r="E14" s="6">
        <v>819.59</v>
      </c>
      <c r="F14" s="6">
        <f>C14*E14</f>
        <v>15367.3125</v>
      </c>
      <c r="G14" s="1">
        <v>50347.41</v>
      </c>
    </row>
    <row r="15" spans="1:7">
      <c r="A15" s="10" t="s">
        <v>6</v>
      </c>
      <c r="B15" s="6" t="s">
        <v>5</v>
      </c>
      <c r="C15" s="6">
        <v>120.93</v>
      </c>
      <c r="D15" s="6" t="s">
        <v>4</v>
      </c>
      <c r="E15" s="6">
        <v>496.4</v>
      </c>
      <c r="F15" s="6">
        <f>C15*E15</f>
        <v>60029.652000000002</v>
      </c>
      <c r="G15" s="1">
        <v>24204.46</v>
      </c>
    </row>
    <row r="16" spans="1:7">
      <c r="A16" s="10"/>
      <c r="B16" s="9"/>
      <c r="C16" s="8"/>
      <c r="D16" s="7"/>
      <c r="E16" s="8" t="s">
        <v>3</v>
      </c>
      <c r="F16" s="11">
        <f>SUM(F5:F15)</f>
        <v>877534.90820000006</v>
      </c>
      <c r="G16" s="1">
        <v>533572.21</v>
      </c>
    </row>
    <row r="17" spans="1:6">
      <c r="A17" s="10"/>
      <c r="B17" s="9"/>
      <c r="C17" s="8"/>
      <c r="D17" s="7"/>
      <c r="E17" s="6" t="s">
        <v>2</v>
      </c>
      <c r="F17" s="6">
        <f>F16*12/100</f>
        <v>105304.18898400001</v>
      </c>
    </row>
    <row r="18" spans="1:6">
      <c r="A18" s="10"/>
      <c r="B18" s="9"/>
      <c r="C18" s="8"/>
      <c r="D18" s="7"/>
      <c r="E18" s="6"/>
      <c r="F18" s="6">
        <f>F17+F16</f>
        <v>982839.09718400007</v>
      </c>
    </row>
    <row r="19" spans="1:6" ht="30">
      <c r="A19" s="10"/>
      <c r="B19" s="9"/>
      <c r="C19" s="8"/>
      <c r="D19" s="7"/>
      <c r="E19" s="6" t="s">
        <v>1</v>
      </c>
      <c r="F19" s="6">
        <f>F18*1/100</f>
        <v>9828.3909718400009</v>
      </c>
    </row>
    <row r="20" spans="1:6">
      <c r="A20" s="10"/>
      <c r="B20" s="9"/>
      <c r="C20" s="8"/>
      <c r="D20" s="7"/>
      <c r="E20" s="6" t="s">
        <v>0</v>
      </c>
      <c r="F20" s="6">
        <f>F19+F18</f>
        <v>992667.48815584008</v>
      </c>
    </row>
  </sheetData>
  <mergeCells count="3">
    <mergeCell ref="A1:F1"/>
    <mergeCell ref="A2:F2"/>
    <mergeCell ref="A3:F3"/>
  </mergeCells>
  <pageMargins left="0.53"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G26"/>
  <sheetViews>
    <sheetView topLeftCell="A19" workbookViewId="0">
      <selection activeCell="F26" sqref="F26"/>
    </sheetView>
  </sheetViews>
  <sheetFormatPr defaultRowHeight="15"/>
  <cols>
    <col min="1" max="1" width="9.140625" style="5"/>
    <col min="2" max="2" width="42.28515625" style="4" customWidth="1"/>
    <col min="3" max="3" width="9.5703125" style="1" bestFit="1" customWidth="1"/>
    <col min="4" max="4" width="9.140625" style="3"/>
    <col min="5" max="5" width="9.140625" style="1"/>
    <col min="6" max="6" width="19.42578125" style="2" customWidth="1"/>
    <col min="7" max="7" width="14.7109375" style="1" hidden="1" customWidth="1"/>
    <col min="8" max="16384" width="9.140625" style="1"/>
  </cols>
  <sheetData>
    <row r="1" spans="1:7" ht="18.75">
      <c r="A1" s="22" t="s">
        <v>36</v>
      </c>
      <c r="B1" s="22"/>
      <c r="C1" s="22"/>
      <c r="D1" s="22"/>
      <c r="E1" s="22"/>
      <c r="F1" s="22"/>
    </row>
    <row r="2" spans="1:7" ht="18.75">
      <c r="A2" s="22" t="s">
        <v>35</v>
      </c>
      <c r="B2" s="22"/>
      <c r="C2" s="22"/>
      <c r="D2" s="22"/>
      <c r="E2" s="22"/>
      <c r="F2" s="22"/>
    </row>
    <row r="3" spans="1:7" ht="57.75" customHeight="1">
      <c r="A3" s="23" t="s">
        <v>37</v>
      </c>
      <c r="B3" s="23"/>
      <c r="C3" s="23"/>
      <c r="D3" s="23"/>
      <c r="E3" s="23"/>
      <c r="F3" s="23"/>
    </row>
    <row r="4" spans="1:7">
      <c r="A4" s="15" t="s">
        <v>33</v>
      </c>
      <c r="B4" s="15" t="s">
        <v>32</v>
      </c>
      <c r="C4" s="15" t="s">
        <v>31</v>
      </c>
      <c r="D4" s="15" t="s">
        <v>30</v>
      </c>
      <c r="E4" s="15" t="s">
        <v>29</v>
      </c>
      <c r="F4" s="15" t="s">
        <v>28</v>
      </c>
    </row>
    <row r="5" spans="1:7" ht="30">
      <c r="A5" s="16" t="s">
        <v>38</v>
      </c>
      <c r="B5" s="6" t="s">
        <v>39</v>
      </c>
      <c r="C5" s="11">
        <f>G5/E5</f>
        <v>15.000000000000002</v>
      </c>
      <c r="D5" s="7" t="s">
        <v>17</v>
      </c>
      <c r="E5" s="11">
        <v>330.4</v>
      </c>
      <c r="F5" s="11">
        <f>C5*E5</f>
        <v>4956</v>
      </c>
      <c r="G5" s="1">
        <v>4956</v>
      </c>
    </row>
    <row r="6" spans="1:7" ht="75">
      <c r="A6" s="16" t="s">
        <v>40</v>
      </c>
      <c r="B6" s="6" t="s">
        <v>41</v>
      </c>
      <c r="C6" s="11">
        <f t="shared" ref="C6:C21" si="0">G6/E6</f>
        <v>8.4100296999283106</v>
      </c>
      <c r="D6" s="7" t="s">
        <v>4</v>
      </c>
      <c r="E6" s="8">
        <v>878.79</v>
      </c>
      <c r="F6" s="11">
        <f t="shared" ref="F6:F21" si="1">C6*E6</f>
        <v>7390.65</v>
      </c>
      <c r="G6" s="1">
        <v>7390.65</v>
      </c>
    </row>
    <row r="7" spans="1:7" ht="30">
      <c r="A7" s="6" t="s">
        <v>42</v>
      </c>
      <c r="B7" s="6" t="s">
        <v>43</v>
      </c>
      <c r="C7" s="11">
        <f t="shared" si="0"/>
        <v>10.699987951323346</v>
      </c>
      <c r="D7" s="6" t="s">
        <v>44</v>
      </c>
      <c r="E7" s="6">
        <v>497.98</v>
      </c>
      <c r="F7" s="11">
        <f t="shared" si="1"/>
        <v>5328.38</v>
      </c>
      <c r="G7" s="1">
        <v>5328.38</v>
      </c>
    </row>
    <row r="8" spans="1:7" ht="120">
      <c r="A8" s="12" t="s">
        <v>45</v>
      </c>
      <c r="B8" s="6" t="s">
        <v>46</v>
      </c>
      <c r="C8" s="11">
        <f t="shared" si="0"/>
        <v>55.302262090483623</v>
      </c>
      <c r="D8" s="7" t="s">
        <v>4</v>
      </c>
      <c r="E8" s="8">
        <v>153.84</v>
      </c>
      <c r="F8" s="11">
        <f t="shared" si="1"/>
        <v>8507.7000000000007</v>
      </c>
      <c r="G8" s="1">
        <v>8507.7000000000007</v>
      </c>
    </row>
    <row r="9" spans="1:7" ht="105">
      <c r="A9" s="12" t="s">
        <v>47</v>
      </c>
      <c r="B9" s="6" t="s">
        <v>24</v>
      </c>
      <c r="C9" s="11">
        <f t="shared" si="0"/>
        <v>6.3712401944270667</v>
      </c>
      <c r="D9" s="7" t="s">
        <v>4</v>
      </c>
      <c r="E9" s="8">
        <v>415.58</v>
      </c>
      <c r="F9" s="11">
        <f t="shared" si="1"/>
        <v>2647.76</v>
      </c>
      <c r="G9" s="1">
        <v>2647.76</v>
      </c>
    </row>
    <row r="10" spans="1:7" ht="90">
      <c r="A10" s="12" t="s">
        <v>48</v>
      </c>
      <c r="B10" s="6" t="s">
        <v>22</v>
      </c>
      <c r="C10" s="11">
        <f t="shared" si="0"/>
        <v>10.699998610107301</v>
      </c>
      <c r="D10" s="7" t="s">
        <v>4</v>
      </c>
      <c r="E10" s="8">
        <v>1438.96</v>
      </c>
      <c r="F10" s="11">
        <f t="shared" si="1"/>
        <v>15396.87</v>
      </c>
      <c r="G10" s="1">
        <v>15396.87</v>
      </c>
    </row>
    <row r="11" spans="1:7" ht="60">
      <c r="A11" s="16" t="s">
        <v>49</v>
      </c>
      <c r="B11" s="6" t="s">
        <v>50</v>
      </c>
      <c r="C11" s="11">
        <f t="shared" si="0"/>
        <v>21.229999473860186</v>
      </c>
      <c r="D11" s="7" t="s">
        <v>4</v>
      </c>
      <c r="E11" s="8">
        <v>5891.97</v>
      </c>
      <c r="F11" s="11">
        <f t="shared" si="1"/>
        <v>125086.52</v>
      </c>
      <c r="G11" s="1">
        <v>125086.52</v>
      </c>
    </row>
    <row r="12" spans="1:7" ht="135">
      <c r="A12" s="16" t="s">
        <v>51</v>
      </c>
      <c r="B12" s="6" t="s">
        <v>52</v>
      </c>
      <c r="C12" s="11">
        <f t="shared" si="0"/>
        <v>8.4899985720452413</v>
      </c>
      <c r="D12" s="7" t="s">
        <v>4</v>
      </c>
      <c r="E12" s="8">
        <v>6092.63</v>
      </c>
      <c r="F12" s="11">
        <f t="shared" si="1"/>
        <v>51726.42</v>
      </c>
      <c r="G12" s="1">
        <v>51726.42</v>
      </c>
    </row>
    <row r="13" spans="1:7" ht="120">
      <c r="A13" s="16" t="s">
        <v>53</v>
      </c>
      <c r="B13" s="6" t="s">
        <v>54</v>
      </c>
      <c r="C13" s="11">
        <f t="shared" si="0"/>
        <v>2.0599999171627625</v>
      </c>
      <c r="D13" s="7" t="s">
        <v>55</v>
      </c>
      <c r="E13" s="8">
        <v>77259.94</v>
      </c>
      <c r="F13" s="11">
        <f t="shared" si="1"/>
        <v>159155.47</v>
      </c>
      <c r="G13" s="1">
        <v>159155.47</v>
      </c>
    </row>
    <row r="14" spans="1:7" ht="60">
      <c r="A14" s="6" t="s">
        <v>56</v>
      </c>
      <c r="B14" s="6" t="s">
        <v>57</v>
      </c>
      <c r="C14" s="11">
        <f t="shared" si="0"/>
        <v>167.28622501489625</v>
      </c>
      <c r="D14" s="6" t="s">
        <v>14</v>
      </c>
      <c r="E14" s="17">
        <v>184.61</v>
      </c>
      <c r="F14" s="11">
        <f t="shared" si="1"/>
        <v>30882.71</v>
      </c>
      <c r="G14" s="18">
        <v>30882.71</v>
      </c>
    </row>
    <row r="15" spans="1:7" ht="150">
      <c r="A15" s="16" t="s">
        <v>58</v>
      </c>
      <c r="B15" s="6" t="s">
        <v>20</v>
      </c>
      <c r="C15" s="11">
        <f t="shared" si="0"/>
        <v>21.5</v>
      </c>
      <c r="D15" s="7" t="s">
        <v>4</v>
      </c>
      <c r="E15" s="8">
        <v>4858.76</v>
      </c>
      <c r="F15" s="11">
        <f t="shared" si="1"/>
        <v>104463.34000000001</v>
      </c>
      <c r="G15" s="18">
        <v>104463.34</v>
      </c>
    </row>
    <row r="16" spans="1:7">
      <c r="A16" s="10">
        <v>12</v>
      </c>
      <c r="B16" s="9" t="s">
        <v>13</v>
      </c>
      <c r="C16" s="11"/>
      <c r="D16" s="7"/>
      <c r="E16" s="8"/>
      <c r="F16" s="11"/>
    </row>
    <row r="17" spans="1:7">
      <c r="A17" s="10" t="s">
        <v>59</v>
      </c>
      <c r="B17" s="6" t="s">
        <v>60</v>
      </c>
      <c r="C17" s="11">
        <f t="shared" si="0"/>
        <v>55.302258610954269</v>
      </c>
      <c r="D17" s="7" t="s">
        <v>4</v>
      </c>
      <c r="E17" s="8">
        <v>177.1</v>
      </c>
      <c r="F17" s="11">
        <f t="shared" si="1"/>
        <v>9794.0300000000007</v>
      </c>
      <c r="G17" s="1">
        <v>9794.0300000000007</v>
      </c>
    </row>
    <row r="18" spans="1:7">
      <c r="A18" s="10" t="s">
        <v>61</v>
      </c>
      <c r="B18" s="6" t="s">
        <v>62</v>
      </c>
      <c r="C18" s="11">
        <f t="shared" si="0"/>
        <v>6.3712291884169456</v>
      </c>
      <c r="D18" s="7" t="s">
        <v>4</v>
      </c>
      <c r="E18" s="8">
        <v>363.98</v>
      </c>
      <c r="F18" s="11">
        <f t="shared" si="1"/>
        <v>2319</v>
      </c>
      <c r="G18" s="1">
        <v>2319</v>
      </c>
    </row>
    <row r="19" spans="1:7">
      <c r="A19" s="10" t="s">
        <v>63</v>
      </c>
      <c r="B19" s="6" t="s">
        <v>11</v>
      </c>
      <c r="C19" s="11">
        <f t="shared" si="0"/>
        <v>22.022234158022538</v>
      </c>
      <c r="D19" s="7" t="s">
        <v>4</v>
      </c>
      <c r="E19" s="8">
        <v>893.67</v>
      </c>
      <c r="F19" s="11">
        <f t="shared" si="1"/>
        <v>19680.61</v>
      </c>
      <c r="G19" s="1">
        <v>19680.61</v>
      </c>
    </row>
    <row r="20" spans="1:7">
      <c r="A20" s="10" t="s">
        <v>64</v>
      </c>
      <c r="B20" s="6" t="s">
        <v>65</v>
      </c>
      <c r="C20" s="11">
        <f t="shared" si="0"/>
        <v>44.044460112812246</v>
      </c>
      <c r="D20" s="7" t="s">
        <v>4</v>
      </c>
      <c r="E20" s="8">
        <v>496.4</v>
      </c>
      <c r="F20" s="11">
        <f t="shared" si="1"/>
        <v>21863.67</v>
      </c>
      <c r="G20" s="1">
        <v>21863.67</v>
      </c>
    </row>
    <row r="21" spans="1:7">
      <c r="A21" s="10" t="s">
        <v>66</v>
      </c>
      <c r="B21" s="6" t="s">
        <v>67</v>
      </c>
      <c r="C21" s="11">
        <f t="shared" si="0"/>
        <v>10.699996339633232</v>
      </c>
      <c r="D21" s="7" t="s">
        <v>4</v>
      </c>
      <c r="E21" s="8">
        <v>819.59</v>
      </c>
      <c r="F21" s="11">
        <f t="shared" si="1"/>
        <v>8769.61</v>
      </c>
      <c r="G21" s="1">
        <v>8769.61</v>
      </c>
    </row>
    <row r="22" spans="1:7">
      <c r="A22" s="10"/>
      <c r="B22" s="9"/>
      <c r="C22" s="8"/>
      <c r="D22" s="7"/>
      <c r="E22" s="8" t="s">
        <v>3</v>
      </c>
      <c r="F22" s="11">
        <f>SUM(F5:F21)</f>
        <v>577968.74000000011</v>
      </c>
    </row>
    <row r="23" spans="1:7" ht="30">
      <c r="A23" s="10"/>
      <c r="B23" s="9"/>
      <c r="C23" s="8"/>
      <c r="D23" s="7"/>
      <c r="E23" s="6" t="s">
        <v>2</v>
      </c>
      <c r="F23" s="6">
        <f>F22*12/100</f>
        <v>69356.248800000001</v>
      </c>
    </row>
    <row r="24" spans="1:7">
      <c r="A24" s="10"/>
      <c r="B24" s="9"/>
      <c r="C24" s="8"/>
      <c r="D24" s="7"/>
      <c r="E24" s="6"/>
      <c r="F24" s="6">
        <f>F23+F22</f>
        <v>647324.98880000017</v>
      </c>
    </row>
    <row r="25" spans="1:7" ht="30">
      <c r="A25" s="10"/>
      <c r="B25" s="9"/>
      <c r="C25" s="8"/>
      <c r="D25" s="7"/>
      <c r="E25" s="6" t="s">
        <v>1</v>
      </c>
      <c r="F25" s="6">
        <f>F24*1/100</f>
        <v>6473.2498880000021</v>
      </c>
    </row>
    <row r="26" spans="1:7">
      <c r="A26" s="10"/>
      <c r="B26" s="9"/>
      <c r="C26" s="8"/>
      <c r="D26" s="7"/>
      <c r="E26" s="6" t="s">
        <v>3</v>
      </c>
      <c r="F26" s="6">
        <f>F25+F24</f>
        <v>653798.23868800013</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5"/>
    <col min="2" max="2" width="42.85546875" style="4" customWidth="1"/>
    <col min="3" max="3" width="9.140625" style="1"/>
    <col min="4" max="4" width="9.140625" style="3"/>
    <col min="5" max="5" width="9.7109375" style="1" bestFit="1" customWidth="1"/>
    <col min="6" max="6" width="16.42578125" style="2" customWidth="1"/>
    <col min="7" max="16384" width="9.140625" style="1"/>
  </cols>
  <sheetData>
    <row r="1" spans="1:6" ht="18.75">
      <c r="A1" s="22" t="s">
        <v>36</v>
      </c>
      <c r="B1" s="22"/>
      <c r="C1" s="22"/>
      <c r="D1" s="22"/>
      <c r="E1" s="22"/>
      <c r="F1" s="22"/>
    </row>
    <row r="2" spans="1:6" ht="18.75">
      <c r="A2" s="22" t="s">
        <v>35</v>
      </c>
      <c r="B2" s="22"/>
      <c r="C2" s="22"/>
      <c r="D2" s="22"/>
      <c r="E2" s="22"/>
      <c r="F2" s="22"/>
    </row>
    <row r="3" spans="1:6" ht="54.75" customHeight="1">
      <c r="A3" s="23" t="s">
        <v>68</v>
      </c>
      <c r="B3" s="23"/>
      <c r="C3" s="23"/>
      <c r="D3" s="23"/>
      <c r="E3" s="23"/>
      <c r="F3" s="23"/>
    </row>
    <row r="4" spans="1:6">
      <c r="A4" s="15" t="s">
        <v>33</v>
      </c>
      <c r="B4" s="15" t="s">
        <v>32</v>
      </c>
      <c r="C4" s="15" t="s">
        <v>31</v>
      </c>
      <c r="D4" s="15" t="s">
        <v>30</v>
      </c>
      <c r="E4" s="15" t="s">
        <v>29</v>
      </c>
      <c r="F4" s="15" t="s">
        <v>28</v>
      </c>
    </row>
    <row r="5" spans="1:6" ht="120">
      <c r="A5" s="12" t="s">
        <v>69</v>
      </c>
      <c r="B5" s="6" t="s">
        <v>46</v>
      </c>
      <c r="C5" s="11">
        <v>26.85</v>
      </c>
      <c r="D5" s="7" t="s">
        <v>4</v>
      </c>
      <c r="E5" s="11">
        <v>153.84</v>
      </c>
      <c r="F5" s="6">
        <f>C5*E5</f>
        <v>4130.6040000000003</v>
      </c>
    </row>
    <row r="6" spans="1:6" ht="105">
      <c r="A6" s="12" t="s">
        <v>25</v>
      </c>
      <c r="B6" s="6" t="s">
        <v>24</v>
      </c>
      <c r="C6" s="11">
        <v>10.02</v>
      </c>
      <c r="D6" s="7" t="s">
        <v>4</v>
      </c>
      <c r="E6" s="11">
        <v>415.58</v>
      </c>
      <c r="F6" s="6">
        <f t="shared" ref="F6:F15" si="0">C6*E6</f>
        <v>4164.1115999999993</v>
      </c>
    </row>
    <row r="7" spans="1:6" ht="90">
      <c r="A7" s="12" t="s">
        <v>23</v>
      </c>
      <c r="B7" s="6" t="s">
        <v>22</v>
      </c>
      <c r="C7" s="11">
        <v>16.829999999999998</v>
      </c>
      <c r="D7" s="10" t="s">
        <v>4</v>
      </c>
      <c r="E7" s="11">
        <v>1438.96</v>
      </c>
      <c r="F7" s="6">
        <f t="shared" si="0"/>
        <v>24217.696799999998</v>
      </c>
    </row>
    <row r="8" spans="1:6" ht="150">
      <c r="A8" s="12" t="s">
        <v>21</v>
      </c>
      <c r="B8" s="6" t="s">
        <v>20</v>
      </c>
      <c r="C8" s="11">
        <v>52.9</v>
      </c>
      <c r="D8" s="10" t="s">
        <v>4</v>
      </c>
      <c r="E8" s="11">
        <v>4858.76</v>
      </c>
      <c r="F8" s="6">
        <f t="shared" si="0"/>
        <v>257028.40400000001</v>
      </c>
    </row>
    <row r="9" spans="1:6" ht="45">
      <c r="A9" s="6" t="s">
        <v>70</v>
      </c>
      <c r="B9" s="6" t="s">
        <v>15</v>
      </c>
      <c r="C9" s="11">
        <v>34.72</v>
      </c>
      <c r="D9" s="6" t="s">
        <v>14</v>
      </c>
      <c r="E9" s="6">
        <v>184.61</v>
      </c>
      <c r="F9" s="6">
        <f t="shared" si="0"/>
        <v>6409.6592000000001</v>
      </c>
    </row>
    <row r="10" spans="1:6" ht="14.25" customHeight="1">
      <c r="A10" s="10">
        <v>6</v>
      </c>
      <c r="B10" s="9" t="s">
        <v>13</v>
      </c>
      <c r="C10" s="11"/>
      <c r="D10" s="7"/>
      <c r="E10" s="8"/>
      <c r="F10" s="6"/>
    </row>
    <row r="11" spans="1:6">
      <c r="A11" s="10" t="s">
        <v>12</v>
      </c>
      <c r="B11" s="6" t="s">
        <v>11</v>
      </c>
      <c r="C11" s="6">
        <v>22.75</v>
      </c>
      <c r="D11" s="6" t="s">
        <v>4</v>
      </c>
      <c r="E11" s="6">
        <v>893.67</v>
      </c>
      <c r="F11" s="6">
        <f t="shared" si="0"/>
        <v>20330.9925</v>
      </c>
    </row>
    <row r="12" spans="1:6">
      <c r="A12" s="10" t="s">
        <v>10</v>
      </c>
      <c r="B12" s="6" t="s">
        <v>71</v>
      </c>
      <c r="C12" s="6">
        <v>10.02</v>
      </c>
      <c r="D12" s="6" t="s">
        <v>4</v>
      </c>
      <c r="E12" s="6">
        <v>363.98</v>
      </c>
      <c r="F12" s="6">
        <f t="shared" si="0"/>
        <v>3647.0796</v>
      </c>
    </row>
    <row r="13" spans="1:6">
      <c r="A13" s="10" t="s">
        <v>8</v>
      </c>
      <c r="B13" s="6" t="s">
        <v>7</v>
      </c>
      <c r="C13" s="6">
        <v>16.829999999999998</v>
      </c>
      <c r="D13" s="6" t="s">
        <v>4</v>
      </c>
      <c r="E13" s="6">
        <v>819.59</v>
      </c>
      <c r="F13" s="6">
        <f t="shared" si="0"/>
        <v>13793.699699999999</v>
      </c>
    </row>
    <row r="14" spans="1:6">
      <c r="A14" s="10" t="s">
        <v>6</v>
      </c>
      <c r="B14" s="6" t="s">
        <v>5</v>
      </c>
      <c r="C14" s="6">
        <v>45.49</v>
      </c>
      <c r="D14" s="6" t="s">
        <v>4</v>
      </c>
      <c r="E14" s="6">
        <v>496.4</v>
      </c>
      <c r="F14" s="6">
        <f t="shared" si="0"/>
        <v>22581.236000000001</v>
      </c>
    </row>
    <row r="15" spans="1:6">
      <c r="A15" s="10" t="s">
        <v>72</v>
      </c>
      <c r="B15" s="6" t="s">
        <v>73</v>
      </c>
      <c r="C15" s="6">
        <v>26.85</v>
      </c>
      <c r="D15" s="6" t="s">
        <v>4</v>
      </c>
      <c r="E15" s="6">
        <v>177.1</v>
      </c>
      <c r="F15" s="6">
        <f t="shared" si="0"/>
        <v>4755.1350000000002</v>
      </c>
    </row>
    <row r="16" spans="1:6">
      <c r="A16" s="10"/>
      <c r="B16" s="9"/>
      <c r="C16" s="8"/>
      <c r="D16" s="7"/>
      <c r="E16" s="8" t="s">
        <v>3</v>
      </c>
      <c r="F16" s="11">
        <f>SUM(F5:F15)</f>
        <v>361058.61839999998</v>
      </c>
    </row>
    <row r="17" spans="1:6" ht="30">
      <c r="A17" s="10"/>
      <c r="B17" s="9"/>
      <c r="C17" s="8"/>
      <c r="D17" s="7"/>
      <c r="E17" s="6" t="s">
        <v>2</v>
      </c>
      <c r="F17" s="6">
        <f>F16*12/100</f>
        <v>43327.034207999997</v>
      </c>
    </row>
    <row r="18" spans="1:6">
      <c r="A18" s="10"/>
      <c r="B18" s="9"/>
      <c r="C18" s="8"/>
      <c r="D18" s="7"/>
      <c r="E18" s="6"/>
      <c r="F18" s="6">
        <f>F17+F16</f>
        <v>404385.65260799997</v>
      </c>
    </row>
    <row r="19" spans="1:6" ht="30">
      <c r="A19" s="10"/>
      <c r="B19" s="9"/>
      <c r="C19" s="8"/>
      <c r="D19" s="7"/>
      <c r="E19" s="6" t="s">
        <v>1</v>
      </c>
      <c r="F19" s="6">
        <f>F18*1/100</f>
        <v>4043.8565260799996</v>
      </c>
    </row>
    <row r="20" spans="1:6" ht="19.5" customHeight="1">
      <c r="A20" s="10"/>
      <c r="B20" s="9"/>
      <c r="C20" s="8"/>
      <c r="D20" s="7"/>
      <c r="E20" s="6" t="s">
        <v>3</v>
      </c>
      <c r="F20" s="6">
        <f>F19+F18</f>
        <v>408429.50913407997</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40"/>
  <sheetViews>
    <sheetView workbookViewId="0">
      <selection activeCell="A3" sqref="A3:F3"/>
    </sheetView>
  </sheetViews>
  <sheetFormatPr defaultRowHeight="15"/>
  <cols>
    <col min="1" max="1" width="9.140625" style="5"/>
    <col min="2" max="2" width="45.28515625" style="4" customWidth="1"/>
    <col min="3" max="3" width="14.140625" style="1" customWidth="1"/>
    <col min="4" max="4" width="9.140625" style="3"/>
    <col min="5" max="5" width="14.28515625" style="1" customWidth="1"/>
    <col min="6" max="6" width="16.42578125" style="2" customWidth="1"/>
    <col min="7" max="7" width="9.140625" style="1" hidden="1" customWidth="1"/>
    <col min="8" max="8" width="13" style="1" customWidth="1"/>
    <col min="9" max="16384" width="9.140625" style="1"/>
  </cols>
  <sheetData>
    <row r="1" spans="1:6" ht="18.75">
      <c r="A1" s="22" t="s">
        <v>36</v>
      </c>
      <c r="B1" s="22"/>
      <c r="C1" s="22"/>
      <c r="D1" s="22"/>
      <c r="E1" s="22"/>
      <c r="F1" s="22"/>
    </row>
    <row r="2" spans="1:6" ht="18.75">
      <c r="A2" s="22" t="s">
        <v>35</v>
      </c>
      <c r="B2" s="22"/>
      <c r="C2" s="22"/>
      <c r="D2" s="22"/>
      <c r="E2" s="22"/>
      <c r="F2" s="22"/>
    </row>
    <row r="3" spans="1:6" ht="54" customHeight="1">
      <c r="A3" s="24" t="s">
        <v>74</v>
      </c>
      <c r="B3" s="25"/>
      <c r="C3" s="25"/>
      <c r="D3" s="25"/>
      <c r="E3" s="25"/>
      <c r="F3" s="26"/>
    </row>
    <row r="4" spans="1:6">
      <c r="A4" s="15" t="s">
        <v>33</v>
      </c>
      <c r="B4" s="15" t="s">
        <v>32</v>
      </c>
      <c r="C4" s="15" t="s">
        <v>31</v>
      </c>
      <c r="D4" s="15" t="s">
        <v>30</v>
      </c>
      <c r="E4" s="15" t="s">
        <v>29</v>
      </c>
      <c r="F4" s="15" t="s">
        <v>28</v>
      </c>
    </row>
    <row r="5" spans="1:6" ht="47.25">
      <c r="A5" s="9" t="s">
        <v>75</v>
      </c>
      <c r="B5" s="9" t="s">
        <v>76</v>
      </c>
      <c r="C5" s="9">
        <f>21.303+2.38</f>
        <v>23.683</v>
      </c>
      <c r="D5" s="9" t="s">
        <v>44</v>
      </c>
      <c r="E5" s="9">
        <v>4975.78</v>
      </c>
      <c r="F5" s="6">
        <f t="shared" ref="F5:F29" si="0">C5*E5</f>
        <v>117841.39774</v>
      </c>
    </row>
    <row r="6" spans="1:6" ht="46.5">
      <c r="A6" s="9" t="s">
        <v>77</v>
      </c>
      <c r="B6" s="9" t="s">
        <v>78</v>
      </c>
      <c r="C6" s="9">
        <f>1.89+2.04</f>
        <v>3.9299999999999997</v>
      </c>
      <c r="D6" s="9" t="s">
        <v>44</v>
      </c>
      <c r="E6" s="9">
        <v>5891.97</v>
      </c>
      <c r="F6" s="6">
        <f t="shared" si="0"/>
        <v>23155.4421</v>
      </c>
    </row>
    <row r="7" spans="1:6" ht="120">
      <c r="A7" s="9" t="s">
        <v>79</v>
      </c>
      <c r="B7" s="9" t="s">
        <v>80</v>
      </c>
      <c r="C7" s="9">
        <f>1.32+0.36+8.9+0.3</f>
        <v>10.88</v>
      </c>
      <c r="D7" s="9" t="s">
        <v>44</v>
      </c>
      <c r="E7" s="9">
        <v>6092.63</v>
      </c>
      <c r="F7" s="6">
        <f t="shared" si="0"/>
        <v>66287.814400000003</v>
      </c>
    </row>
    <row r="8" spans="1:6" ht="30">
      <c r="A8" s="9" t="s">
        <v>81</v>
      </c>
      <c r="B8" s="9" t="s">
        <v>82</v>
      </c>
      <c r="C8" s="9">
        <v>69.5</v>
      </c>
      <c r="D8" s="9" t="s">
        <v>83</v>
      </c>
      <c r="E8" s="9">
        <v>247.16</v>
      </c>
      <c r="F8" s="6">
        <f t="shared" si="0"/>
        <v>17177.62</v>
      </c>
    </row>
    <row r="9" spans="1:6" ht="30">
      <c r="A9" s="9" t="s">
        <v>84</v>
      </c>
      <c r="B9" s="9" t="s">
        <v>85</v>
      </c>
      <c r="C9" s="9">
        <f>201.7+17.84</f>
        <v>219.54</v>
      </c>
      <c r="D9" s="9" t="s">
        <v>83</v>
      </c>
      <c r="E9" s="9">
        <v>153.24</v>
      </c>
      <c r="F9" s="6">
        <f t="shared" si="0"/>
        <v>33642.309600000001</v>
      </c>
    </row>
    <row r="10" spans="1:6" ht="30">
      <c r="A10" s="9" t="s">
        <v>86</v>
      </c>
      <c r="B10" s="9" t="s">
        <v>87</v>
      </c>
      <c r="C10" s="9">
        <v>71.3</v>
      </c>
      <c r="D10" s="9" t="s">
        <v>83</v>
      </c>
      <c r="E10" s="9">
        <v>170.27</v>
      </c>
      <c r="F10" s="6">
        <f t="shared" si="0"/>
        <v>12140.251</v>
      </c>
    </row>
    <row r="11" spans="1:6" ht="45">
      <c r="A11" s="9" t="s">
        <v>88</v>
      </c>
      <c r="B11" s="9" t="s">
        <v>89</v>
      </c>
      <c r="C11" s="9">
        <v>273</v>
      </c>
      <c r="D11" s="9" t="s">
        <v>83</v>
      </c>
      <c r="E11" s="9">
        <v>186.04</v>
      </c>
      <c r="F11" s="6">
        <f t="shared" si="0"/>
        <v>50788.92</v>
      </c>
    </row>
    <row r="12" spans="1:6" ht="60">
      <c r="A12" s="9" t="s">
        <v>90</v>
      </c>
      <c r="B12" s="9" t="s">
        <v>91</v>
      </c>
      <c r="C12" s="9">
        <v>273</v>
      </c>
      <c r="D12" s="9" t="s">
        <v>83</v>
      </c>
      <c r="E12" s="9">
        <v>229.34</v>
      </c>
      <c r="F12" s="6">
        <f t="shared" si="0"/>
        <v>62609.82</v>
      </c>
    </row>
    <row r="13" spans="1:6" ht="45">
      <c r="A13" s="9" t="s">
        <v>92</v>
      </c>
      <c r="B13" s="9" t="s">
        <v>93</v>
      </c>
      <c r="C13" s="9">
        <v>54.6</v>
      </c>
      <c r="D13" s="9" t="s">
        <v>83</v>
      </c>
      <c r="E13" s="9">
        <v>1252.3399999999999</v>
      </c>
      <c r="F13" s="6">
        <f t="shared" si="0"/>
        <v>68377.763999999996</v>
      </c>
    </row>
    <row r="14" spans="1:6" ht="165">
      <c r="A14" s="9" t="s">
        <v>94</v>
      </c>
      <c r="B14" s="9" t="s">
        <v>95</v>
      </c>
      <c r="C14" s="9">
        <v>6.45</v>
      </c>
      <c r="D14" s="9" t="s">
        <v>83</v>
      </c>
      <c r="E14" s="9">
        <v>923.21</v>
      </c>
      <c r="F14" s="6">
        <f t="shared" si="0"/>
        <v>5954.7045000000007</v>
      </c>
    </row>
    <row r="15" spans="1:6" ht="63">
      <c r="A15" s="9" t="s">
        <v>96</v>
      </c>
      <c r="B15" s="9" t="s">
        <v>97</v>
      </c>
      <c r="C15" s="9">
        <v>315</v>
      </c>
      <c r="D15" s="9" t="s">
        <v>98</v>
      </c>
      <c r="E15" s="9">
        <v>73.459999999999994</v>
      </c>
      <c r="F15" s="6">
        <f t="shared" si="0"/>
        <v>23139.899999999998</v>
      </c>
    </row>
    <row r="16" spans="1:6" ht="60">
      <c r="A16" s="9" t="s">
        <v>99</v>
      </c>
      <c r="B16" s="9" t="s">
        <v>100</v>
      </c>
      <c r="C16" s="9">
        <v>9.8000000000000007</v>
      </c>
      <c r="D16" s="9" t="s">
        <v>83</v>
      </c>
      <c r="E16" s="9">
        <v>4012.62</v>
      </c>
      <c r="F16" s="6">
        <f t="shared" si="0"/>
        <v>39323.675999999999</v>
      </c>
    </row>
    <row r="17" spans="1:6" ht="78.75">
      <c r="A17" s="9" t="s">
        <v>101</v>
      </c>
      <c r="B17" s="9" t="s">
        <v>102</v>
      </c>
      <c r="C17" s="9">
        <f>21.96+18.4</f>
        <v>40.36</v>
      </c>
      <c r="D17" s="9" t="s">
        <v>83</v>
      </c>
      <c r="E17" s="9">
        <v>118.86</v>
      </c>
      <c r="F17" s="6">
        <f t="shared" si="0"/>
        <v>4797.1895999999997</v>
      </c>
    </row>
    <row r="18" spans="1:6" ht="135">
      <c r="A18" s="9" t="s">
        <v>103</v>
      </c>
      <c r="B18" s="9" t="s">
        <v>104</v>
      </c>
      <c r="C18" s="9">
        <f>0.2302+0.05</f>
        <v>0.2802</v>
      </c>
      <c r="D18" s="9" t="s">
        <v>55</v>
      </c>
      <c r="E18" s="9">
        <v>76041.94</v>
      </c>
      <c r="F18" s="6">
        <f t="shared" si="0"/>
        <v>21306.951588</v>
      </c>
    </row>
    <row r="19" spans="1:6" ht="75">
      <c r="A19" s="9" t="s">
        <v>105</v>
      </c>
      <c r="B19" s="9" t="s">
        <v>106</v>
      </c>
      <c r="C19" s="9">
        <v>0.10113</v>
      </c>
      <c r="D19" s="9" t="s">
        <v>44</v>
      </c>
      <c r="E19" s="9">
        <v>61811.77</v>
      </c>
      <c r="F19" s="6">
        <f t="shared" si="0"/>
        <v>6251.0243000999999</v>
      </c>
    </row>
    <row r="20" spans="1:6" ht="120">
      <c r="A20" s="9" t="s">
        <v>107</v>
      </c>
      <c r="B20" s="9" t="s">
        <v>108</v>
      </c>
      <c r="C20" s="9">
        <v>3.76</v>
      </c>
      <c r="D20" s="9" t="s">
        <v>83</v>
      </c>
      <c r="E20" s="9">
        <v>1954.05</v>
      </c>
      <c r="F20" s="6">
        <f t="shared" si="0"/>
        <v>7347.2279999999992</v>
      </c>
    </row>
    <row r="21" spans="1:6" ht="75">
      <c r="A21" s="9" t="s">
        <v>109</v>
      </c>
      <c r="B21" s="9" t="s">
        <v>110</v>
      </c>
      <c r="C21" s="6">
        <v>4.2492919999999996</v>
      </c>
      <c r="D21" s="9" t="s">
        <v>44</v>
      </c>
      <c r="E21" s="9">
        <v>497.98</v>
      </c>
      <c r="F21" s="6">
        <f t="shared" si="0"/>
        <v>2116.0624301600001</v>
      </c>
    </row>
    <row r="22" spans="1:6" ht="150">
      <c r="A22" s="9" t="s">
        <v>111</v>
      </c>
      <c r="B22" s="9" t="s">
        <v>112</v>
      </c>
      <c r="C22" s="6">
        <v>4.4759209999999996</v>
      </c>
      <c r="D22" s="9" t="s">
        <v>44</v>
      </c>
      <c r="E22" s="9">
        <v>153.84</v>
      </c>
      <c r="F22" s="6">
        <f t="shared" si="0"/>
        <v>688.57568663999996</v>
      </c>
    </row>
    <row r="23" spans="1:6" ht="105">
      <c r="A23" s="9" t="s">
        <v>113</v>
      </c>
      <c r="B23" s="9" t="s">
        <v>114</v>
      </c>
      <c r="C23" s="6">
        <v>0.36827199999999999</v>
      </c>
      <c r="D23" s="9" t="s">
        <v>44</v>
      </c>
      <c r="E23" s="9">
        <v>415.58</v>
      </c>
      <c r="F23" s="6">
        <f t="shared" si="0"/>
        <v>153.04647775999999</v>
      </c>
    </row>
    <row r="24" spans="1:6" ht="30">
      <c r="A24" s="9" t="s">
        <v>115</v>
      </c>
      <c r="B24" s="9" t="s">
        <v>116</v>
      </c>
      <c r="C24" s="6">
        <v>4.8327140000000002</v>
      </c>
      <c r="D24" s="9" t="s">
        <v>83</v>
      </c>
      <c r="E24" s="9">
        <v>322.35000000000002</v>
      </c>
      <c r="F24" s="6">
        <f t="shared" si="0"/>
        <v>1557.8253579000002</v>
      </c>
    </row>
    <row r="25" spans="1:6" ht="60">
      <c r="A25" s="9" t="s">
        <v>117</v>
      </c>
      <c r="B25" s="9" t="s">
        <v>118</v>
      </c>
      <c r="C25" s="6">
        <v>990</v>
      </c>
      <c r="D25" s="9" t="s">
        <v>98</v>
      </c>
      <c r="E25" s="9">
        <v>104.62</v>
      </c>
      <c r="F25" s="6">
        <f t="shared" si="0"/>
        <v>103573.8</v>
      </c>
    </row>
    <row r="26" spans="1:6" ht="60">
      <c r="A26" s="9" t="s">
        <v>119</v>
      </c>
      <c r="B26" s="9" t="s">
        <v>120</v>
      </c>
      <c r="C26" s="6">
        <v>17.850000000000001</v>
      </c>
      <c r="D26" s="9" t="s">
        <v>121</v>
      </c>
      <c r="E26" s="9">
        <v>102.42</v>
      </c>
      <c r="F26" s="6">
        <f t="shared" si="0"/>
        <v>1828.1970000000001</v>
      </c>
    </row>
    <row r="27" spans="1:6" ht="120">
      <c r="A27" s="9" t="s">
        <v>122</v>
      </c>
      <c r="B27" s="9" t="s">
        <v>123</v>
      </c>
      <c r="C27" s="6">
        <f>0.109076+0.32228</f>
        <v>0.43135600000000002</v>
      </c>
      <c r="D27" s="9" t="s">
        <v>55</v>
      </c>
      <c r="E27" s="9">
        <v>79086.94</v>
      </c>
      <c r="F27" s="6">
        <f t="shared" si="0"/>
        <v>34114.626090640006</v>
      </c>
    </row>
    <row r="28" spans="1:6" ht="30">
      <c r="A28" s="9" t="s">
        <v>124</v>
      </c>
      <c r="B28" s="9" t="s">
        <v>125</v>
      </c>
      <c r="C28" s="6">
        <f>0.089244+0.59852</f>
        <v>0.68776400000000004</v>
      </c>
      <c r="D28" s="9" t="s">
        <v>55</v>
      </c>
      <c r="E28" s="9">
        <v>77259.94</v>
      </c>
      <c r="F28" s="6">
        <f t="shared" si="0"/>
        <v>53136.605374160004</v>
      </c>
    </row>
    <row r="29" spans="1:6" ht="60">
      <c r="A29" s="9" t="s">
        <v>126</v>
      </c>
      <c r="B29" s="9" t="s">
        <v>127</v>
      </c>
      <c r="C29" s="6">
        <f>19.79554+113.15985</f>
        <v>132.95538999999999</v>
      </c>
      <c r="D29" s="9" t="s">
        <v>83</v>
      </c>
      <c r="E29" s="9">
        <v>184.61</v>
      </c>
      <c r="F29" s="6">
        <f t="shared" si="0"/>
        <v>24544.894547899999</v>
      </c>
    </row>
    <row r="30" spans="1:6">
      <c r="A30" s="9">
        <v>26</v>
      </c>
      <c r="B30" s="9" t="s">
        <v>128</v>
      </c>
      <c r="C30" s="9"/>
      <c r="D30" s="9"/>
      <c r="E30" s="9"/>
      <c r="F30" s="6"/>
    </row>
    <row r="31" spans="1:6">
      <c r="A31" s="9" t="s">
        <v>12</v>
      </c>
      <c r="B31" s="9" t="s">
        <v>129</v>
      </c>
      <c r="C31" s="6">
        <f>17.38719+2.175</f>
        <v>19.562190000000001</v>
      </c>
      <c r="D31" s="9" t="s">
        <v>44</v>
      </c>
      <c r="E31" s="9">
        <v>893.67</v>
      </c>
      <c r="F31" s="6">
        <f>C31*E31</f>
        <v>17482.1423373</v>
      </c>
    </row>
    <row r="32" spans="1:6">
      <c r="A32" s="9" t="s">
        <v>10</v>
      </c>
      <c r="B32" s="9" t="s">
        <v>130</v>
      </c>
      <c r="C32" s="6">
        <f>10.74888+2.027</f>
        <v>12.775880000000001</v>
      </c>
      <c r="D32" s="9" t="s">
        <v>44</v>
      </c>
      <c r="E32" s="9">
        <v>496.4</v>
      </c>
      <c r="F32" s="6">
        <f>C32*E32</f>
        <v>6341.9468320000005</v>
      </c>
    </row>
    <row r="33" spans="1:6">
      <c r="A33" s="9" t="s">
        <v>8</v>
      </c>
      <c r="B33" s="9" t="s">
        <v>131</v>
      </c>
      <c r="C33" s="9">
        <f>1124+8649</f>
        <v>9773</v>
      </c>
      <c r="D33" s="9" t="s">
        <v>44</v>
      </c>
      <c r="E33" s="9">
        <v>776.14</v>
      </c>
      <c r="F33" s="6">
        <v>6712.83</v>
      </c>
    </row>
    <row r="34" spans="1:6">
      <c r="A34" s="9" t="s">
        <v>6</v>
      </c>
      <c r="B34" s="9" t="s">
        <v>132</v>
      </c>
      <c r="C34" s="9">
        <v>4.4800000000000004</v>
      </c>
      <c r="D34" s="9" t="s">
        <v>44</v>
      </c>
      <c r="E34" s="9">
        <v>177.1</v>
      </c>
      <c r="F34" s="6">
        <f>C34*E34</f>
        <v>793.40800000000002</v>
      </c>
    </row>
    <row r="35" spans="1:6">
      <c r="A35" s="9" t="s">
        <v>72</v>
      </c>
      <c r="B35" s="9" t="s">
        <v>133</v>
      </c>
      <c r="C35" s="9">
        <v>0.37</v>
      </c>
      <c r="D35" s="9" t="s">
        <v>44</v>
      </c>
      <c r="E35" s="9">
        <v>378.69</v>
      </c>
      <c r="F35" s="6">
        <f>C35*E35</f>
        <v>140.11529999999999</v>
      </c>
    </row>
    <row r="36" spans="1:6">
      <c r="A36" s="10"/>
      <c r="B36" s="9"/>
      <c r="C36" s="8"/>
      <c r="D36" s="7"/>
      <c r="E36" s="8" t="s">
        <v>3</v>
      </c>
      <c r="F36" s="19">
        <f>SUM(F5:F35)</f>
        <v>813326.08826256008</v>
      </c>
    </row>
    <row r="37" spans="1:6">
      <c r="A37" s="10"/>
      <c r="B37" s="9"/>
      <c r="C37" s="8"/>
      <c r="D37" s="7"/>
      <c r="E37" s="6" t="s">
        <v>2</v>
      </c>
      <c r="F37" s="19">
        <f>F36*12/100</f>
        <v>97599.130591507215</v>
      </c>
    </row>
    <row r="38" spans="1:6">
      <c r="A38" s="10"/>
      <c r="B38" s="9"/>
      <c r="C38" s="8"/>
      <c r="D38" s="7"/>
      <c r="E38" s="6"/>
      <c r="F38" s="19">
        <f>F37+F36</f>
        <v>910925.21885406727</v>
      </c>
    </row>
    <row r="39" spans="1:6">
      <c r="A39" s="10"/>
      <c r="B39" s="9"/>
      <c r="C39" s="8"/>
      <c r="D39" s="7"/>
      <c r="E39" s="6" t="s">
        <v>1</v>
      </c>
      <c r="F39" s="19">
        <f>F38*1/100</f>
        <v>9109.2521885406732</v>
      </c>
    </row>
    <row r="40" spans="1:6">
      <c r="A40" s="10"/>
      <c r="B40" s="9"/>
      <c r="C40" s="8"/>
      <c r="D40" s="7"/>
      <c r="E40" s="6" t="s">
        <v>3</v>
      </c>
      <c r="F40" s="19">
        <f>F39+F38</f>
        <v>920034.47104260791</v>
      </c>
    </row>
  </sheetData>
  <mergeCells count="3">
    <mergeCell ref="A1:F1"/>
    <mergeCell ref="A2:F2"/>
    <mergeCell ref="A3:F3"/>
  </mergeCells>
  <conditionalFormatting sqref="E1:E35 E42:E1048576">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3"/>
  <sheetViews>
    <sheetView topLeftCell="A16" workbookViewId="0">
      <selection activeCell="B5" sqref="B5"/>
    </sheetView>
  </sheetViews>
  <sheetFormatPr defaultRowHeight="15"/>
  <cols>
    <col min="1" max="1" width="9.140625" style="5"/>
    <col min="2" max="2" width="42.28515625" style="4" customWidth="1"/>
    <col min="3" max="3" width="9.5703125" style="1" bestFit="1" customWidth="1"/>
    <col min="4" max="4" width="9.140625" style="3"/>
    <col min="5" max="5" width="9.140625" style="1"/>
    <col min="6" max="6" width="19.42578125" style="2" customWidth="1"/>
    <col min="7" max="16384" width="9.140625" style="1"/>
  </cols>
  <sheetData>
    <row r="1" spans="1:6" ht="18.75">
      <c r="A1" s="22" t="s">
        <v>36</v>
      </c>
      <c r="B1" s="22"/>
      <c r="C1" s="22"/>
      <c r="D1" s="22"/>
      <c r="E1" s="22"/>
      <c r="F1" s="22"/>
    </row>
    <row r="2" spans="1:6" ht="18.75">
      <c r="A2" s="22" t="s">
        <v>35</v>
      </c>
      <c r="B2" s="22"/>
      <c r="C2" s="22"/>
      <c r="D2" s="22"/>
      <c r="E2" s="22"/>
      <c r="F2" s="22"/>
    </row>
    <row r="3" spans="1:6" ht="33.75" customHeight="1">
      <c r="A3" s="23" t="s">
        <v>156</v>
      </c>
      <c r="B3" s="23"/>
      <c r="C3" s="23"/>
      <c r="D3" s="23"/>
      <c r="E3" s="23"/>
      <c r="F3" s="23"/>
    </row>
    <row r="4" spans="1:6">
      <c r="A4" s="15" t="s">
        <v>33</v>
      </c>
      <c r="B4" s="15" t="s">
        <v>32</v>
      </c>
      <c r="C4" s="15" t="s">
        <v>31</v>
      </c>
      <c r="D4" s="15" t="s">
        <v>30</v>
      </c>
      <c r="E4" s="15" t="s">
        <v>29</v>
      </c>
      <c r="F4" s="15" t="s">
        <v>28</v>
      </c>
    </row>
    <row r="5" spans="1:6" ht="75">
      <c r="A5" s="16" t="s">
        <v>157</v>
      </c>
      <c r="B5" s="6" t="s">
        <v>41</v>
      </c>
      <c r="C5" s="11">
        <v>37.17</v>
      </c>
      <c r="D5" s="7" t="s">
        <v>4</v>
      </c>
      <c r="E5" s="8">
        <v>878.79</v>
      </c>
      <c r="F5" s="11">
        <f>C5*E5</f>
        <v>32664.624299999999</v>
      </c>
    </row>
    <row r="6" spans="1:6" ht="120">
      <c r="A6" s="12" t="s">
        <v>158</v>
      </c>
      <c r="B6" s="6" t="s">
        <v>46</v>
      </c>
      <c r="C6" s="11">
        <v>89.62</v>
      </c>
      <c r="D6" s="7" t="s">
        <v>4</v>
      </c>
      <c r="E6" s="8">
        <v>153.84</v>
      </c>
      <c r="F6" s="11">
        <f t="shared" ref="F6:F21" si="0">C6*E6</f>
        <v>13787.140800000001</v>
      </c>
    </row>
    <row r="7" spans="1:6" ht="105">
      <c r="A7" s="12" t="s">
        <v>142</v>
      </c>
      <c r="B7" s="6" t="s">
        <v>24</v>
      </c>
      <c r="C7" s="11">
        <v>13.84</v>
      </c>
      <c r="D7" s="7" t="s">
        <v>4</v>
      </c>
      <c r="E7" s="8">
        <v>415.58</v>
      </c>
      <c r="F7" s="11">
        <f t="shared" si="0"/>
        <v>5751.6271999999999</v>
      </c>
    </row>
    <row r="8" spans="1:6" ht="90">
      <c r="A8" s="12" t="s">
        <v>143</v>
      </c>
      <c r="B8" s="6" t="s">
        <v>22</v>
      </c>
      <c r="C8" s="11">
        <v>23.07</v>
      </c>
      <c r="D8" s="7" t="s">
        <v>4</v>
      </c>
      <c r="E8" s="8">
        <v>1438.96</v>
      </c>
      <c r="F8" s="11">
        <f t="shared" si="0"/>
        <v>33196.807200000003</v>
      </c>
    </row>
    <row r="9" spans="1:6" s="29" customFormat="1" ht="26.25">
      <c r="A9" s="27" t="s">
        <v>159</v>
      </c>
      <c r="B9" s="28" t="s">
        <v>160</v>
      </c>
      <c r="C9" s="11">
        <v>5.95</v>
      </c>
      <c r="D9" s="11" t="s">
        <v>44</v>
      </c>
      <c r="E9" s="11">
        <v>4492.3599999999997</v>
      </c>
      <c r="F9" s="11">
        <f t="shared" si="0"/>
        <v>26729.541999999998</v>
      </c>
    </row>
    <row r="10" spans="1:6" ht="150">
      <c r="A10" s="16" t="s">
        <v>161</v>
      </c>
      <c r="B10" s="6" t="s">
        <v>20</v>
      </c>
      <c r="C10" s="11">
        <v>15.29</v>
      </c>
      <c r="D10" s="7" t="s">
        <v>4</v>
      </c>
      <c r="E10" s="8">
        <v>4858.76</v>
      </c>
      <c r="F10" s="11">
        <f t="shared" si="0"/>
        <v>74290.440399999992</v>
      </c>
    </row>
    <row r="11" spans="1:6" customFormat="1" ht="51">
      <c r="A11" s="30" t="s">
        <v>162</v>
      </c>
      <c r="B11" s="31" t="s">
        <v>163</v>
      </c>
      <c r="C11" s="32">
        <v>35.4</v>
      </c>
      <c r="D11" s="32" t="s">
        <v>44</v>
      </c>
      <c r="E11" s="32">
        <v>2873.96</v>
      </c>
      <c r="F11" s="9">
        <f t="shared" si="0"/>
        <v>101738.18399999999</v>
      </c>
    </row>
    <row r="12" spans="1:6" customFormat="1" ht="76.5">
      <c r="A12" s="30" t="s">
        <v>164</v>
      </c>
      <c r="B12" s="31" t="s">
        <v>165</v>
      </c>
      <c r="C12" s="32">
        <v>205.23</v>
      </c>
      <c r="D12" s="32" t="s">
        <v>83</v>
      </c>
      <c r="E12" s="32">
        <v>293.85000000000002</v>
      </c>
      <c r="F12" s="9">
        <f t="shared" si="0"/>
        <v>60306.835500000001</v>
      </c>
    </row>
    <row r="13" spans="1:6" customFormat="1" ht="90">
      <c r="A13" s="33" t="s">
        <v>166</v>
      </c>
      <c r="B13" s="34" t="s">
        <v>80</v>
      </c>
      <c r="C13" s="35">
        <v>12.39</v>
      </c>
      <c r="D13" s="35" t="s">
        <v>44</v>
      </c>
      <c r="E13" s="36">
        <v>6092.63</v>
      </c>
      <c r="F13" s="9">
        <f t="shared" si="0"/>
        <v>75487.685700000002</v>
      </c>
    </row>
    <row r="14" spans="1:6" customFormat="1" ht="25.5">
      <c r="A14" s="33" t="s">
        <v>167</v>
      </c>
      <c r="B14" s="37" t="s">
        <v>168</v>
      </c>
      <c r="C14" s="32">
        <v>34.39</v>
      </c>
      <c r="D14" s="35" t="s">
        <v>83</v>
      </c>
      <c r="E14" s="38">
        <v>184.61</v>
      </c>
      <c r="F14" s="9">
        <f t="shared" si="0"/>
        <v>6348.737900000001</v>
      </c>
    </row>
    <row r="15" spans="1:6" customFormat="1" ht="89.25">
      <c r="A15" s="27" t="s">
        <v>169</v>
      </c>
      <c r="B15" s="37" t="s">
        <v>170</v>
      </c>
      <c r="C15" s="32">
        <v>1.2030000000000001</v>
      </c>
      <c r="D15" s="32" t="s">
        <v>55</v>
      </c>
      <c r="E15" s="32">
        <v>77259.94</v>
      </c>
      <c r="F15" s="9">
        <f t="shared" si="0"/>
        <v>92943.707820000011</v>
      </c>
    </row>
    <row r="16" spans="1:6" s="41" customFormat="1">
      <c r="A16" s="39">
        <v>12</v>
      </c>
      <c r="B16" s="39" t="s">
        <v>171</v>
      </c>
      <c r="C16" s="40"/>
      <c r="D16" s="40"/>
      <c r="E16" s="40"/>
      <c r="F16" s="9">
        <f t="shared" si="0"/>
        <v>0</v>
      </c>
    </row>
    <row r="17" spans="1:7" customFormat="1">
      <c r="A17" s="42" t="s">
        <v>12</v>
      </c>
      <c r="B17" s="43" t="s">
        <v>172</v>
      </c>
      <c r="C17" s="32">
        <v>34.69</v>
      </c>
      <c r="D17" s="32" t="s">
        <v>173</v>
      </c>
      <c r="E17" s="32">
        <v>790.67</v>
      </c>
      <c r="F17" s="9">
        <f t="shared" si="0"/>
        <v>27428.342299999997</v>
      </c>
    </row>
    <row r="18" spans="1:7" customFormat="1">
      <c r="A18" s="42" t="s">
        <v>10</v>
      </c>
      <c r="B18" s="43" t="s">
        <v>174</v>
      </c>
      <c r="C18" s="32">
        <v>13.84</v>
      </c>
      <c r="D18" s="32" t="s">
        <v>173</v>
      </c>
      <c r="E18" s="32">
        <v>437.55</v>
      </c>
      <c r="F18" s="9">
        <f t="shared" si="0"/>
        <v>6055.692</v>
      </c>
    </row>
    <row r="19" spans="1:7" customFormat="1">
      <c r="A19" s="42" t="s">
        <v>8</v>
      </c>
      <c r="B19" s="44" t="s">
        <v>175</v>
      </c>
      <c r="C19" s="32">
        <v>29.16</v>
      </c>
      <c r="D19" s="32" t="s">
        <v>173</v>
      </c>
      <c r="E19" s="32">
        <v>393.4</v>
      </c>
      <c r="F19" s="9">
        <f t="shared" si="0"/>
        <v>11471.544</v>
      </c>
    </row>
    <row r="20" spans="1:7" customFormat="1">
      <c r="A20" s="42" t="s">
        <v>6</v>
      </c>
      <c r="B20" s="44" t="s">
        <v>176</v>
      </c>
      <c r="C20" s="32">
        <v>58.47</v>
      </c>
      <c r="D20" s="32" t="s">
        <v>173</v>
      </c>
      <c r="E20" s="32">
        <v>712.09</v>
      </c>
      <c r="F20" s="9">
        <f t="shared" si="0"/>
        <v>41635.902300000002</v>
      </c>
    </row>
    <row r="21" spans="1:7" customFormat="1">
      <c r="A21" s="42" t="s">
        <v>72</v>
      </c>
      <c r="B21" s="45" t="s">
        <v>177</v>
      </c>
      <c r="C21" s="32">
        <v>89.62</v>
      </c>
      <c r="D21" s="32" t="s">
        <v>173</v>
      </c>
      <c r="E21" s="46">
        <v>177.1</v>
      </c>
      <c r="F21" s="9">
        <f t="shared" si="0"/>
        <v>15871.702000000001</v>
      </c>
    </row>
    <row r="22" spans="1:7" customFormat="1">
      <c r="A22" s="47"/>
      <c r="B22" s="48"/>
      <c r="C22" s="49"/>
      <c r="D22" s="49"/>
      <c r="E22" s="8" t="s">
        <v>3</v>
      </c>
      <c r="F22" s="11">
        <f>SUM(F5:F21)</f>
        <v>625708.51542000007</v>
      </c>
    </row>
    <row r="23" spans="1:7" customFormat="1" ht="30">
      <c r="A23" s="47"/>
      <c r="B23" s="48"/>
      <c r="C23" s="49"/>
      <c r="D23" s="49"/>
      <c r="E23" s="6" t="s">
        <v>2</v>
      </c>
      <c r="F23" s="6">
        <f>F22*12/100</f>
        <v>75085.021850400008</v>
      </c>
    </row>
    <row r="24" spans="1:7" customFormat="1">
      <c r="A24" s="47"/>
      <c r="B24" s="48"/>
      <c r="C24" s="49"/>
      <c r="D24" s="49"/>
      <c r="E24" s="6"/>
      <c r="F24" s="6">
        <f>F23+F22</f>
        <v>700793.53727040009</v>
      </c>
    </row>
    <row r="25" spans="1:7" customFormat="1" ht="30">
      <c r="A25" s="47"/>
      <c r="B25" s="48"/>
      <c r="C25" s="49"/>
      <c r="D25" s="49"/>
      <c r="E25" s="6" t="s">
        <v>1</v>
      </c>
      <c r="F25" s="6">
        <f>F24*1/100</f>
        <v>7007.9353727040007</v>
      </c>
    </row>
    <row r="26" spans="1:7" customFormat="1">
      <c r="A26" s="47"/>
      <c r="B26" s="48"/>
      <c r="C26" s="49"/>
      <c r="D26" s="49"/>
      <c r="E26" s="6" t="s">
        <v>3</v>
      </c>
      <c r="F26" s="6">
        <f>F25+F24</f>
        <v>707801.47264310415</v>
      </c>
    </row>
    <row r="27" spans="1:7" customFormat="1">
      <c r="A27" s="47"/>
      <c r="B27" s="48"/>
      <c r="C27" s="49"/>
      <c r="D27" s="49"/>
      <c r="E27" s="49"/>
      <c r="F27" s="49"/>
    </row>
    <row r="30" spans="1:7">
      <c r="D30" s="50" t="s">
        <v>178</v>
      </c>
      <c r="E30" s="50"/>
      <c r="F30" s="50"/>
      <c r="G30" s="50"/>
    </row>
    <row r="31" spans="1:7">
      <c r="D31" s="50"/>
      <c r="E31" s="50"/>
      <c r="F31" s="50"/>
      <c r="G31" s="50"/>
    </row>
    <row r="32" spans="1:7">
      <c r="D32" s="50"/>
      <c r="E32" s="50"/>
      <c r="F32" s="50"/>
      <c r="G32" s="50"/>
    </row>
    <row r="33" spans="4:7">
      <c r="D33" s="50"/>
      <c r="E33" s="50"/>
      <c r="F33" s="50"/>
      <c r="G33" s="50"/>
    </row>
  </sheetData>
  <mergeCells count="4">
    <mergeCell ref="A1:F1"/>
    <mergeCell ref="A2:F2"/>
    <mergeCell ref="A3:F3"/>
    <mergeCell ref="D30:G3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16"/>
  <sheetViews>
    <sheetView workbookViewId="0">
      <selection activeCell="A3" sqref="A3:F3"/>
    </sheetView>
  </sheetViews>
  <sheetFormatPr defaultRowHeight="15"/>
  <cols>
    <col min="1" max="1" width="11.42578125" style="5" customWidth="1"/>
    <col min="2" max="2" width="42.85546875" style="4" customWidth="1"/>
    <col min="3" max="3" width="9.140625" style="1"/>
    <col min="4" max="4" width="9.140625" style="3"/>
    <col min="5" max="5" width="9.140625" style="1"/>
    <col min="6" max="6" width="16.42578125" style="2" customWidth="1"/>
    <col min="7" max="7" width="0" style="1" hidden="1" customWidth="1"/>
    <col min="8" max="16384" width="9.140625" style="1"/>
  </cols>
  <sheetData>
    <row r="1" spans="1:7" ht="18.75">
      <c r="A1" s="22" t="s">
        <v>36</v>
      </c>
      <c r="B1" s="22"/>
      <c r="C1" s="22"/>
      <c r="D1" s="22"/>
      <c r="E1" s="22"/>
      <c r="F1" s="22"/>
    </row>
    <row r="2" spans="1:7" ht="18.75">
      <c r="A2" s="22" t="s">
        <v>35</v>
      </c>
      <c r="B2" s="22"/>
      <c r="C2" s="22"/>
      <c r="D2" s="22"/>
      <c r="E2" s="22"/>
      <c r="F2" s="22"/>
    </row>
    <row r="3" spans="1:7" ht="59.25" customHeight="1">
      <c r="A3" s="24" t="s">
        <v>134</v>
      </c>
      <c r="B3" s="25"/>
      <c r="C3" s="25"/>
      <c r="D3" s="25"/>
      <c r="E3" s="25"/>
      <c r="F3" s="26"/>
    </row>
    <row r="4" spans="1:7">
      <c r="A4" s="15" t="s">
        <v>33</v>
      </c>
      <c r="B4" s="15" t="s">
        <v>32</v>
      </c>
      <c r="C4" s="15" t="s">
        <v>31</v>
      </c>
      <c r="D4" s="15" t="s">
        <v>30</v>
      </c>
      <c r="E4" s="15" t="s">
        <v>29</v>
      </c>
      <c r="F4" s="15" t="s">
        <v>28</v>
      </c>
    </row>
    <row r="5" spans="1:7" ht="120">
      <c r="A5" s="12" t="s">
        <v>69</v>
      </c>
      <c r="B5" s="6" t="s">
        <v>46</v>
      </c>
      <c r="C5" s="11">
        <f>G5/E5</f>
        <v>90.620124804992201</v>
      </c>
      <c r="D5" s="7" t="s">
        <v>4</v>
      </c>
      <c r="E5" s="11">
        <v>153.84</v>
      </c>
      <c r="F5" s="6">
        <f>C5*E5</f>
        <v>13941</v>
      </c>
      <c r="G5" s="1">
        <v>13941</v>
      </c>
    </row>
    <row r="6" spans="1:7" ht="45">
      <c r="A6" s="12" t="s">
        <v>135</v>
      </c>
      <c r="B6" s="6" t="s">
        <v>136</v>
      </c>
      <c r="C6" s="11">
        <v>446.09</v>
      </c>
      <c r="D6" s="7" t="s">
        <v>14</v>
      </c>
      <c r="E6" s="11">
        <v>842.47</v>
      </c>
      <c r="F6" s="6">
        <f t="shared" ref="F6:F11" si="0">C6*E6</f>
        <v>375817.4423</v>
      </c>
      <c r="G6" s="1">
        <v>375823</v>
      </c>
    </row>
    <row r="7" spans="1:7" ht="150">
      <c r="A7" s="6" t="s">
        <v>137</v>
      </c>
      <c r="B7" s="6" t="s">
        <v>20</v>
      </c>
      <c r="C7" s="11">
        <f t="shared" ref="C7:C11" si="1">G7/E7</f>
        <v>2.5498275280112619</v>
      </c>
      <c r="D7" s="6" t="s">
        <v>4</v>
      </c>
      <c r="E7" s="6">
        <v>4858.76</v>
      </c>
      <c r="F7" s="6">
        <f t="shared" si="0"/>
        <v>12389</v>
      </c>
      <c r="G7" s="1">
        <v>12389</v>
      </c>
    </row>
    <row r="8" spans="1:7">
      <c r="A8" s="7">
        <v>4</v>
      </c>
      <c r="B8" s="6" t="s">
        <v>13</v>
      </c>
      <c r="C8" s="11"/>
      <c r="D8" s="6"/>
      <c r="E8" s="6"/>
      <c r="F8" s="6"/>
    </row>
    <row r="9" spans="1:7">
      <c r="A9" s="6" t="s">
        <v>12</v>
      </c>
      <c r="B9" s="6" t="s">
        <v>138</v>
      </c>
      <c r="C9" s="11">
        <f t="shared" si="1"/>
        <v>1.090214628100219</v>
      </c>
      <c r="D9" s="6" t="s">
        <v>4</v>
      </c>
      <c r="E9" s="6">
        <v>790.67</v>
      </c>
      <c r="F9" s="6">
        <f t="shared" si="0"/>
        <v>862.00000000000011</v>
      </c>
      <c r="G9" s="1">
        <v>862</v>
      </c>
    </row>
    <row r="10" spans="1:7">
      <c r="A10" s="6" t="s">
        <v>10</v>
      </c>
      <c r="B10" s="6" t="s">
        <v>139</v>
      </c>
      <c r="C10" s="11">
        <f t="shared" si="1"/>
        <v>2.1911540416878497</v>
      </c>
      <c r="D10" s="6" t="s">
        <v>4</v>
      </c>
      <c r="E10" s="6">
        <v>393.4</v>
      </c>
      <c r="F10" s="6">
        <f t="shared" si="0"/>
        <v>862</v>
      </c>
      <c r="G10" s="1">
        <v>862</v>
      </c>
    </row>
    <row r="11" spans="1:7">
      <c r="A11" s="6" t="s">
        <v>8</v>
      </c>
      <c r="B11" s="6" t="s">
        <v>73</v>
      </c>
      <c r="C11" s="11">
        <f t="shared" si="1"/>
        <v>90.621118012422357</v>
      </c>
      <c r="D11" s="6" t="s">
        <v>4</v>
      </c>
      <c r="E11" s="6">
        <v>177.1</v>
      </c>
      <c r="F11" s="6">
        <f t="shared" si="0"/>
        <v>16048.999999999998</v>
      </c>
      <c r="G11" s="1">
        <v>16049</v>
      </c>
    </row>
    <row r="12" spans="1:7">
      <c r="A12" s="10"/>
      <c r="B12" s="9"/>
      <c r="C12" s="8"/>
      <c r="D12" s="7"/>
      <c r="E12" s="8" t="s">
        <v>3</v>
      </c>
      <c r="F12" s="11">
        <f>SUM(F5:F11)</f>
        <v>419920.4423</v>
      </c>
    </row>
    <row r="13" spans="1:7" ht="30">
      <c r="A13" s="10"/>
      <c r="B13" s="9"/>
      <c r="C13" s="8"/>
      <c r="D13" s="7"/>
      <c r="E13" s="6" t="s">
        <v>2</v>
      </c>
      <c r="F13" s="6">
        <f>F12*12/100</f>
        <v>50390.453075999998</v>
      </c>
    </row>
    <row r="14" spans="1:7">
      <c r="A14" s="10"/>
      <c r="B14" s="9"/>
      <c r="C14" s="8"/>
      <c r="D14" s="7"/>
      <c r="E14" s="6"/>
      <c r="F14" s="6">
        <f>F13+F12</f>
        <v>470310.89537599997</v>
      </c>
    </row>
    <row r="15" spans="1:7" ht="30">
      <c r="A15" s="10"/>
      <c r="B15" s="9"/>
      <c r="C15" s="8"/>
      <c r="D15" s="7"/>
      <c r="E15" s="6" t="s">
        <v>1</v>
      </c>
      <c r="F15" s="6">
        <f>F14*1/100</f>
        <v>4703.1089537600001</v>
      </c>
    </row>
    <row r="16" spans="1:7">
      <c r="A16" s="10"/>
      <c r="B16" s="9"/>
      <c r="C16" s="8"/>
      <c r="D16" s="7"/>
      <c r="E16" s="6" t="s">
        <v>3</v>
      </c>
      <c r="F16" s="6">
        <f>F15+F14</f>
        <v>475014.00432975998</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25"/>
  <sheetViews>
    <sheetView workbookViewId="0">
      <selection activeCell="A3" sqref="A3:F3"/>
    </sheetView>
  </sheetViews>
  <sheetFormatPr defaultRowHeight="15"/>
  <cols>
    <col min="1" max="1" width="9.140625" style="5"/>
    <col min="2" max="2" width="42.28515625" style="4" customWidth="1"/>
    <col min="3" max="3" width="9.5703125" style="1" bestFit="1" customWidth="1"/>
    <col min="4" max="4" width="9.140625" style="3"/>
    <col min="5" max="5" width="9.140625" style="1"/>
    <col min="6" max="6" width="19.42578125" style="2" customWidth="1"/>
    <col min="7" max="7" width="14.7109375" style="1" hidden="1" customWidth="1"/>
    <col min="8" max="16384" width="9.140625" style="1"/>
  </cols>
  <sheetData>
    <row r="1" spans="1:7" ht="18.75">
      <c r="A1" s="22" t="s">
        <v>36</v>
      </c>
      <c r="B1" s="22"/>
      <c r="C1" s="22"/>
      <c r="D1" s="22"/>
      <c r="E1" s="22"/>
      <c r="F1" s="22"/>
    </row>
    <row r="2" spans="1:7" ht="18.75">
      <c r="A2" s="22" t="s">
        <v>35</v>
      </c>
      <c r="B2" s="22"/>
      <c r="C2" s="22"/>
      <c r="D2" s="22"/>
      <c r="E2" s="22"/>
      <c r="F2" s="22"/>
    </row>
    <row r="3" spans="1:7" ht="43.5" customHeight="1">
      <c r="A3" s="24" t="s">
        <v>140</v>
      </c>
      <c r="B3" s="25"/>
      <c r="C3" s="25"/>
      <c r="D3" s="25"/>
      <c r="E3" s="25"/>
      <c r="F3" s="26"/>
    </row>
    <row r="4" spans="1:7">
      <c r="A4" s="15" t="s">
        <v>33</v>
      </c>
      <c r="B4" s="15" t="s">
        <v>32</v>
      </c>
      <c r="C4" s="15" t="s">
        <v>31</v>
      </c>
      <c r="D4" s="15" t="s">
        <v>30</v>
      </c>
      <c r="E4" s="15" t="s">
        <v>29</v>
      </c>
      <c r="F4" s="15" t="s">
        <v>28</v>
      </c>
    </row>
    <row r="5" spans="1:7" ht="30">
      <c r="A5" s="16" t="s">
        <v>38</v>
      </c>
      <c r="B5" s="6" t="s">
        <v>39</v>
      </c>
      <c r="C5" s="11">
        <v>30</v>
      </c>
      <c r="D5" s="7" t="s">
        <v>17</v>
      </c>
      <c r="E5" s="11">
        <v>330.4</v>
      </c>
      <c r="F5" s="11">
        <f>C5*E5</f>
        <v>9912</v>
      </c>
      <c r="G5" s="1">
        <v>4956</v>
      </c>
    </row>
    <row r="6" spans="1:7" ht="120">
      <c r="A6" s="12" t="s">
        <v>141</v>
      </c>
      <c r="B6" s="6" t="s">
        <v>46</v>
      </c>
      <c r="C6" s="11">
        <v>189.27</v>
      </c>
      <c r="D6" s="7" t="s">
        <v>4</v>
      </c>
      <c r="E6" s="8">
        <v>153.84</v>
      </c>
      <c r="F6" s="11">
        <f t="shared" ref="F6:F20" si="0">C6*E6</f>
        <v>29117.296800000004</v>
      </c>
      <c r="G6" s="1">
        <f>1313.79+2458.36+3502.94+770.74+16463.96+3486.01+2918.34+10274.2</f>
        <v>41188.340000000004</v>
      </c>
    </row>
    <row r="7" spans="1:7" ht="105">
      <c r="A7" s="12" t="s">
        <v>142</v>
      </c>
      <c r="B7" s="6" t="s">
        <v>24</v>
      </c>
      <c r="C7" s="11">
        <v>14.16</v>
      </c>
      <c r="D7" s="7" t="s">
        <v>4</v>
      </c>
      <c r="E7" s="8">
        <v>415.58</v>
      </c>
      <c r="F7" s="11">
        <f t="shared" si="0"/>
        <v>5884.6127999999999</v>
      </c>
      <c r="G7" s="1">
        <f>1325.7+764.67+3532.43+16594.11+943.36+2942.31+2191.15</f>
        <v>28293.730000000003</v>
      </c>
    </row>
    <row r="8" spans="1:7" ht="90">
      <c r="A8" s="12" t="s">
        <v>143</v>
      </c>
      <c r="B8" s="6" t="s">
        <v>22</v>
      </c>
      <c r="C8" s="11">
        <v>23.6</v>
      </c>
      <c r="D8" s="7" t="s">
        <v>4</v>
      </c>
      <c r="E8" s="8">
        <v>1438.96</v>
      </c>
      <c r="F8" s="11">
        <f t="shared" si="0"/>
        <v>33959.456000000006</v>
      </c>
      <c r="G8" s="1">
        <f>7525.76+4345.66+20343.5+94235.38+5424.87+16708.4+12644.86</f>
        <v>161228.43</v>
      </c>
    </row>
    <row r="9" spans="1:7" ht="150">
      <c r="A9" s="16" t="s">
        <v>144</v>
      </c>
      <c r="B9" s="6" t="s">
        <v>20</v>
      </c>
      <c r="C9" s="11">
        <v>28.32</v>
      </c>
      <c r="D9" s="7" t="s">
        <v>4</v>
      </c>
      <c r="E9" s="8">
        <v>4858.76</v>
      </c>
      <c r="F9" s="11">
        <f t="shared" si="0"/>
        <v>137600.08319999999</v>
      </c>
      <c r="G9" s="18">
        <f>30950.3+82550.33+128659.96+38820.57+344000.21+34157</f>
        <v>659138.37000000011</v>
      </c>
    </row>
    <row r="10" spans="1:7" ht="60">
      <c r="A10" s="6" t="s">
        <v>16</v>
      </c>
      <c r="B10" s="6" t="s">
        <v>57</v>
      </c>
      <c r="C10" s="11">
        <v>18.579999999999998</v>
      </c>
      <c r="D10" s="6" t="s">
        <v>14</v>
      </c>
      <c r="E10" s="17">
        <v>184.61</v>
      </c>
      <c r="F10" s="11">
        <f t="shared" si="0"/>
        <v>3430.0538000000001</v>
      </c>
      <c r="G10" s="18">
        <f>1286.73+11152.29+2058.4+6005.36+8063.76+8578.33+37992.74</f>
        <v>75137.61</v>
      </c>
    </row>
    <row r="11" spans="1:7" ht="60">
      <c r="A11" s="20" t="s">
        <v>145</v>
      </c>
      <c r="B11" s="6" t="s">
        <v>146</v>
      </c>
      <c r="C11" s="11">
        <v>1068.77</v>
      </c>
      <c r="D11" s="6" t="s">
        <v>14</v>
      </c>
      <c r="E11" s="17">
        <v>11</v>
      </c>
      <c r="F11" s="11">
        <f t="shared" si="0"/>
        <v>11756.47</v>
      </c>
      <c r="G11" s="18"/>
    </row>
    <row r="12" spans="1:7" ht="60">
      <c r="A12" s="20" t="s">
        <v>147</v>
      </c>
      <c r="B12" s="6" t="s">
        <v>148</v>
      </c>
      <c r="C12" s="11">
        <v>29.85</v>
      </c>
      <c r="D12" s="6" t="s">
        <v>14</v>
      </c>
      <c r="E12" s="17">
        <v>6295</v>
      </c>
      <c r="F12" s="11">
        <f t="shared" si="0"/>
        <v>187905.75</v>
      </c>
      <c r="G12" s="18"/>
    </row>
    <row r="13" spans="1:7" ht="60">
      <c r="A13" s="20" t="s">
        <v>149</v>
      </c>
      <c r="B13" s="6" t="s">
        <v>150</v>
      </c>
      <c r="C13" s="11">
        <v>20.350000000000001</v>
      </c>
      <c r="D13" s="7" t="s">
        <v>4</v>
      </c>
      <c r="E13" s="8">
        <v>8676</v>
      </c>
      <c r="F13" s="11">
        <f t="shared" si="0"/>
        <v>176556.6</v>
      </c>
      <c r="G13" s="18"/>
    </row>
    <row r="14" spans="1:7" ht="60">
      <c r="A14" s="20" t="s">
        <v>151</v>
      </c>
      <c r="B14" s="6" t="s">
        <v>152</v>
      </c>
      <c r="C14" s="11">
        <v>35.619999999999997</v>
      </c>
      <c r="D14" s="6" t="s">
        <v>14</v>
      </c>
      <c r="E14" s="17">
        <v>641</v>
      </c>
      <c r="F14" s="11">
        <f t="shared" si="0"/>
        <v>22832.42</v>
      </c>
      <c r="G14" s="18"/>
    </row>
    <row r="15" spans="1:7">
      <c r="A15" s="10">
        <v>11</v>
      </c>
      <c r="B15" s="9" t="s">
        <v>13</v>
      </c>
      <c r="C15" s="8"/>
      <c r="D15" s="7"/>
      <c r="E15" s="8"/>
      <c r="F15" s="11">
        <f t="shared" si="0"/>
        <v>0</v>
      </c>
      <c r="G15" s="8"/>
    </row>
    <row r="16" spans="1:7">
      <c r="A16" s="10" t="s">
        <v>12</v>
      </c>
      <c r="B16" s="6" t="s">
        <v>153</v>
      </c>
      <c r="C16" s="6">
        <v>14.16</v>
      </c>
      <c r="D16" s="6" t="s">
        <v>4</v>
      </c>
      <c r="E16" s="21">
        <v>437.55</v>
      </c>
      <c r="F16" s="11">
        <f t="shared" si="0"/>
        <v>6195.7080000000005</v>
      </c>
      <c r="G16" s="21">
        <v>437.55</v>
      </c>
    </row>
    <row r="17" spans="1:7">
      <c r="A17" s="10" t="s">
        <v>8</v>
      </c>
      <c r="B17" s="6" t="s">
        <v>154</v>
      </c>
      <c r="C17" s="6">
        <v>12.16</v>
      </c>
      <c r="D17" s="6" t="s">
        <v>4</v>
      </c>
      <c r="E17" s="21">
        <v>790.67</v>
      </c>
      <c r="F17" s="11">
        <f t="shared" si="0"/>
        <v>9614.5471999999991</v>
      </c>
      <c r="G17" s="21">
        <v>790.67</v>
      </c>
    </row>
    <row r="18" spans="1:7">
      <c r="A18" s="10" t="s">
        <v>8</v>
      </c>
      <c r="B18" s="6" t="s">
        <v>155</v>
      </c>
      <c r="C18" s="6">
        <v>23.6</v>
      </c>
      <c r="D18" s="6" t="s">
        <v>4</v>
      </c>
      <c r="E18" s="21">
        <v>712.09</v>
      </c>
      <c r="F18" s="11">
        <f t="shared" si="0"/>
        <v>16805.324000000001</v>
      </c>
      <c r="G18" s="21">
        <v>712.09</v>
      </c>
    </row>
    <row r="19" spans="1:7">
      <c r="A19" s="10" t="s">
        <v>6</v>
      </c>
      <c r="B19" s="6" t="s">
        <v>139</v>
      </c>
      <c r="C19" s="6">
        <v>99.01</v>
      </c>
      <c r="D19" s="6" t="s">
        <v>4</v>
      </c>
      <c r="E19" s="21">
        <v>393.4</v>
      </c>
      <c r="F19" s="11">
        <f t="shared" si="0"/>
        <v>38950.534</v>
      </c>
      <c r="G19" s="21">
        <v>393.4</v>
      </c>
    </row>
    <row r="20" spans="1:7">
      <c r="A20" s="10" t="s">
        <v>72</v>
      </c>
      <c r="B20" s="6" t="s">
        <v>73</v>
      </c>
      <c r="C20" s="6">
        <v>170.27</v>
      </c>
      <c r="D20" s="6" t="s">
        <v>4</v>
      </c>
      <c r="E20" s="21">
        <v>177.1</v>
      </c>
      <c r="F20" s="11">
        <f t="shared" si="0"/>
        <v>30154.816999999999</v>
      </c>
      <c r="G20" s="21">
        <v>177.1</v>
      </c>
    </row>
    <row r="21" spans="1:7">
      <c r="A21" s="10"/>
      <c r="B21" s="9"/>
      <c r="C21" s="8"/>
      <c r="D21" s="7"/>
      <c r="E21" s="8" t="s">
        <v>3</v>
      </c>
      <c r="F21" s="11">
        <f>SUM(F5:F20)</f>
        <v>720675.67280000006</v>
      </c>
    </row>
    <row r="22" spans="1:7" ht="30">
      <c r="A22" s="10"/>
      <c r="B22" s="9"/>
      <c r="C22" s="8"/>
      <c r="D22" s="7"/>
      <c r="E22" s="6" t="s">
        <v>2</v>
      </c>
      <c r="F22" s="6">
        <f>F21*12/100</f>
        <v>86481.080736000018</v>
      </c>
    </row>
    <row r="23" spans="1:7">
      <c r="A23" s="10"/>
      <c r="B23" s="9"/>
      <c r="C23" s="8"/>
      <c r="D23" s="7"/>
      <c r="E23" s="6"/>
      <c r="F23" s="6">
        <f>F22+F21</f>
        <v>807156.75353600003</v>
      </c>
    </row>
    <row r="24" spans="1:7" ht="30">
      <c r="A24" s="10"/>
      <c r="B24" s="9"/>
      <c r="C24" s="8"/>
      <c r="D24" s="7"/>
      <c r="E24" s="6" t="s">
        <v>1</v>
      </c>
      <c r="F24" s="6">
        <f>F23*1/100</f>
        <v>8071.56753536</v>
      </c>
    </row>
    <row r="25" spans="1:7">
      <c r="A25" s="10"/>
      <c r="B25" s="9"/>
      <c r="C25" s="8"/>
      <c r="D25" s="7"/>
      <c r="E25" s="6" t="s">
        <v>3</v>
      </c>
      <c r="F25" s="6">
        <f>F24+F23</f>
        <v>815228.32107136003</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Sheet2</vt:lpstr>
      <vt:lpstr>Sheet3</vt:lpstr>
      <vt:lpstr>Sheet4</vt:lpstr>
      <vt:lpstr>Sheet5</vt:lpstr>
      <vt:lpstr>Sheet6</vt:lpstr>
      <vt:lpstr>Sheet7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2022-03-04T06:08:11Z</cp:lastPrinted>
  <dcterms:created xsi:type="dcterms:W3CDTF">2022-03-04T06:07:34Z</dcterms:created>
  <dcterms:modified xsi:type="dcterms:W3CDTF">2022-03-04T10:39:06Z</dcterms:modified>
</cp:coreProperties>
</file>