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firstSheet="3" activeTab="9"/>
  </bookViews>
  <sheets>
    <sheet name="Scheme No-01" sheetId="2" r:id="rId1"/>
    <sheet name="Scheme -02" sheetId="3" r:id="rId2"/>
    <sheet name="Scheme No-03" sheetId="4" r:id="rId3"/>
    <sheet name="Seheme No-04" sheetId="5" r:id="rId4"/>
    <sheet name="Scheme No-05" sheetId="6" r:id="rId5"/>
    <sheet name="Scheem No-06" sheetId="7" r:id="rId6"/>
    <sheet name="Scheme No-07" sheetId="8" r:id="rId7"/>
    <sheet name="Scheme No-8" sheetId="9" r:id="rId8"/>
    <sheet name="scheme No-09" sheetId="10" r:id="rId9"/>
    <sheet name="Scheme No-10" sheetId="1" r:id="rId10"/>
  </sheets>
  <calcPr calcId="124519"/>
</workbook>
</file>

<file path=xl/calcChain.xml><?xml version="1.0" encoding="utf-8"?>
<calcChain xmlns="http://schemas.openxmlformats.org/spreadsheetml/2006/main">
  <c r="F16" i="10"/>
  <c r="F15"/>
  <c r="F14"/>
  <c r="F13"/>
  <c r="F12"/>
  <c r="F10"/>
  <c r="F9"/>
  <c r="F8"/>
  <c r="F7"/>
  <c r="F6"/>
  <c r="F5"/>
  <c r="F17" s="1"/>
  <c r="F20" i="9"/>
  <c r="F19"/>
  <c r="F18"/>
  <c r="F17"/>
  <c r="F16"/>
  <c r="F14"/>
  <c r="F13"/>
  <c r="F12"/>
  <c r="F11"/>
  <c r="F10"/>
  <c r="F9"/>
  <c r="F8"/>
  <c r="F7"/>
  <c r="F6"/>
  <c r="F5"/>
  <c r="F21" s="1"/>
  <c r="F22" s="1"/>
  <c r="F23" s="1"/>
  <c r="F24" s="1"/>
  <c r="F25" s="1"/>
  <c r="F16" i="8"/>
  <c r="F15"/>
  <c r="F14"/>
  <c r="F13"/>
  <c r="F12"/>
  <c r="F10"/>
  <c r="F9"/>
  <c r="F8"/>
  <c r="F7"/>
  <c r="F6"/>
  <c r="F5"/>
  <c r="F17" s="1"/>
  <c r="E20" i="7"/>
  <c r="H20" s="1"/>
  <c r="E19"/>
  <c r="H19" s="1"/>
  <c r="E18"/>
  <c r="H18" s="1"/>
  <c r="E17"/>
  <c r="H17" s="1"/>
  <c r="E16"/>
  <c r="H16" s="1"/>
  <c r="H15"/>
  <c r="H14"/>
  <c r="E14"/>
  <c r="H13"/>
  <c r="E13"/>
  <c r="H12"/>
  <c r="E12"/>
  <c r="H11"/>
  <c r="E11"/>
  <c r="H10"/>
  <c r="E10"/>
  <c r="H9"/>
  <c r="E9"/>
  <c r="H8"/>
  <c r="E8"/>
  <c r="H7"/>
  <c r="E7"/>
  <c r="H6"/>
  <c r="E6"/>
  <c r="H5"/>
  <c r="H21" s="1"/>
  <c r="H22" s="1"/>
  <c r="H23" s="1"/>
  <c r="H24" s="1"/>
  <c r="H25" s="1"/>
  <c r="E5"/>
  <c r="F19" i="6"/>
  <c r="F18"/>
  <c r="F17"/>
  <c r="F16"/>
  <c r="F15"/>
  <c r="F13"/>
  <c r="F12"/>
  <c r="F11"/>
  <c r="F10"/>
  <c r="F9"/>
  <c r="F8"/>
  <c r="F7"/>
  <c r="F6"/>
  <c r="F5"/>
  <c r="F20" s="1"/>
  <c r="F21" s="1"/>
  <c r="F22" s="1"/>
  <c r="F23" s="1"/>
  <c r="F24" s="1"/>
  <c r="J10" i="5"/>
  <c r="J9"/>
  <c r="J7"/>
  <c r="J6"/>
  <c r="J5"/>
  <c r="J11" s="1"/>
  <c r="J12" s="1"/>
  <c r="J13" s="1"/>
  <c r="J14" s="1"/>
  <c r="J15" s="1"/>
  <c r="F20" i="4"/>
  <c r="F19"/>
  <c r="F18"/>
  <c r="F17"/>
  <c r="F16"/>
  <c r="F14"/>
  <c r="F13"/>
  <c r="F12"/>
  <c r="F11"/>
  <c r="F10"/>
  <c r="F9"/>
  <c r="F8"/>
  <c r="F7"/>
  <c r="F6"/>
  <c r="F5"/>
  <c r="F21" s="1"/>
  <c r="F18" i="10" l="1"/>
  <c r="F19" s="1"/>
  <c r="F18" i="8"/>
  <c r="F19" s="1"/>
  <c r="F16" i="3"/>
  <c r="F15"/>
  <c r="F14"/>
  <c r="F13"/>
  <c r="F12"/>
  <c r="F10"/>
  <c r="F9"/>
  <c r="F8"/>
  <c r="F7"/>
  <c r="F6"/>
  <c r="F17" s="1"/>
  <c r="F5"/>
  <c r="F20" i="10" l="1"/>
  <c r="F21" s="1"/>
  <c r="F20" i="8"/>
  <c r="F21" s="1"/>
  <c r="F18" i="3"/>
  <c r="F19" s="1"/>
  <c r="F20" l="1"/>
  <c r="F21" s="1"/>
  <c r="F22" i="2" l="1"/>
  <c r="F23" s="1"/>
  <c r="F24" s="1"/>
  <c r="F25" s="1"/>
  <c r="F26" s="1"/>
  <c r="F7" l="1"/>
  <c r="F8"/>
  <c r="F9"/>
  <c r="F10"/>
  <c r="F11"/>
  <c r="F12"/>
  <c r="F13"/>
  <c r="F14"/>
  <c r="F15"/>
  <c r="F6"/>
  <c r="C21"/>
  <c r="F21" s="1"/>
  <c r="F20"/>
  <c r="C20"/>
  <c r="F19"/>
  <c r="C19"/>
  <c r="F18"/>
  <c r="C18"/>
  <c r="F17"/>
  <c r="C17"/>
  <c r="C15"/>
  <c r="C14"/>
  <c r="C12"/>
  <c r="C10"/>
  <c r="C9"/>
  <c r="C7"/>
  <c r="C5"/>
  <c r="F5" s="1"/>
  <c r="F16" i="1" l="1"/>
  <c r="F15"/>
  <c r="F14"/>
  <c r="F13"/>
  <c r="F12"/>
  <c r="F10"/>
  <c r="F9"/>
  <c r="F8"/>
  <c r="F7"/>
  <c r="F6"/>
  <c r="F5"/>
  <c r="F17" s="1"/>
  <c r="F18" l="1"/>
  <c r="F19" s="1"/>
  <c r="F20" l="1"/>
  <c r="F21" s="1"/>
</calcChain>
</file>

<file path=xl/sharedStrings.xml><?xml version="1.0" encoding="utf-8"?>
<sst xmlns="http://schemas.openxmlformats.org/spreadsheetml/2006/main" count="497" uniqueCount="148">
  <si>
    <t>RANCHI MUNICIPAL CORPORATION, RANCHI</t>
  </si>
  <si>
    <t xml:space="preserve">BILL OF QUANTITY </t>
  </si>
  <si>
    <t>NAME OF WORK:-DETAIL ESTIMATE AND ABSTRACT OF COST FOR CONSTRUCTION OF P.C.C. ROAD  FROM HOUSE OF ALOK TOPPO TO HOUSE OF BANJAMIN BUDH AT GOSSNER COMPOUNDUNDER WARD NO.15</t>
  </si>
  <si>
    <t>Sl No.</t>
  </si>
  <si>
    <t>PARTICULARS OR ITEM OF WORKS</t>
  </si>
  <si>
    <t>Quantity</t>
  </si>
  <si>
    <t>Unit</t>
  </si>
  <si>
    <t>Rate in Rs.</t>
  </si>
  <si>
    <t>Amount in Rs.</t>
  </si>
  <si>
    <t>Providing man days for site clearence before and after the work etc.</t>
  </si>
  <si>
    <t>Each</t>
  </si>
  <si>
    <t>2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</si>
  <si>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Extra for earthworkin hard soil as per specification and direction of E/I.(vide classification of soil item-B)                                                                                </t>
  </si>
  <si>
    <t>M³</t>
  </si>
  <si>
    <t>3.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</si>
  <si>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</si>
  <si>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4.        (J.B.C.D.-5.6.8)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</si>
  <si>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</si>
  <si>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05. 5.3.17.1</t>
  </si>
  <si>
    <t>Centring and shuttring including strutting,propping etc. and removal of from for  Foundation, footings,bases of column,etc for mass concrete</t>
  </si>
  <si>
    <t>m2</t>
  </si>
  <si>
    <t>06.
 5.3.1.1</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</si>
  <si>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</si>
  <si>
    <t>CARRIAGE OF MATERIALS</t>
  </si>
  <si>
    <t>1.SAND-LEAD-49km</t>
  </si>
  <si>
    <t>2.SAND LOCAL-LEAD-13KM</t>
  </si>
  <si>
    <t>3.CHIPS-LEAD-22km</t>
  </si>
  <si>
    <t>4.BOULDER-LEAD-36KM</t>
  </si>
  <si>
    <t>5.EARTH-LEAD-1km</t>
  </si>
  <si>
    <t>Total</t>
  </si>
  <si>
    <t>Add 12% GST</t>
  </si>
  <si>
    <t>Add 1% Labour cess</t>
  </si>
  <si>
    <t>G.Total</t>
  </si>
  <si>
    <t>Say</t>
  </si>
  <si>
    <t>.</t>
  </si>
  <si>
    <t>Name of Work :- Construction of RCC Drain with cover slab near womens college arts block under ward no.- 19 of R.M.C, Ranchi.</t>
  </si>
  <si>
    <t>Sl. No.</t>
  </si>
  <si>
    <t>Items of work</t>
  </si>
  <si>
    <t>Qnty.</t>
  </si>
  <si>
    <t>Rate</t>
  </si>
  <si>
    <t>Amount</t>
  </si>
  <si>
    <t>Providing labour for cleaning of site as per specification and direction E/I.</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</si>
  <si>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</si>
  <si>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</si>
  <si>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</si>
  <si>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3
5.5.11</t>
  </si>
  <si>
    <t>Supplying, fitting and fixing steel gate with 16mm dia M.S bars at 15cm centres with spear shaped top ends projected 225mm beyond frame fitted on 40x40x6mm M.S. Angle frame of size 60x60x6mm including cost of fabrication, providing necessary locking arrangements with haskel and domny duly fixed in P.C.C. (1:2:4) blocks of required size, applying priming coat of red lead over steel work, taxes all complete as per drawing, specification and direction of E/l.</t>
  </si>
  <si>
    <t>KG</t>
  </si>
  <si>
    <t>4
5.3.10</t>
  </si>
  <si>
    <t>Providing RCC-M200 with nominal mix of (1:1.5:3) in foundation and plinth with approved quality of stone --do--all   complete as per drawing and Technical specification. .</t>
  </si>
  <si>
    <t>5
5.6.8</t>
  </si>
  <si>
    <t>Supplying and laying (properly as per design and drawing ) rip-rap with good quality of boulders duty packed including the cost of materials royalty all taxes etc. but excluding the cost of carriage all complete as per specification and direction of E/I.</t>
  </si>
  <si>
    <t>6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</si>
  <si>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</si>
  <si>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7
5.3.17.1</t>
  </si>
  <si>
    <t xml:space="preserve">Centring and shuttering including strutting ,propping etc and removal of form from Foundations,footings,base of column etc </t>
  </si>
  <si>
    <t>M2</t>
  </si>
  <si>
    <t>8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</si>
  <si>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</si>
  <si>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9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</si>
  <si>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</si>
  <si>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</si>
  <si>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10
 5.10.1</t>
  </si>
  <si>
    <t>Dismantling of Pucca brick or lime work ……do….all complete.</t>
  </si>
  <si>
    <t>m3</t>
  </si>
  <si>
    <t>Consider 45 days of Dewatering for 8Hrs per day to remove the water from the drain 2 Nos pump 5H.P.</t>
  </si>
  <si>
    <t>hours</t>
  </si>
  <si>
    <t>Carriage of materials</t>
  </si>
  <si>
    <t>i</t>
  </si>
  <si>
    <t xml:space="preserve"> Sand with lead of 49 km</t>
  </si>
  <si>
    <t>ii</t>
  </si>
  <si>
    <t>Sand local lead 13 km</t>
  </si>
  <si>
    <t>iii</t>
  </si>
  <si>
    <t>Stone Boulder with lead of 36 km</t>
  </si>
  <si>
    <t>iv</t>
  </si>
  <si>
    <t>Stone chips with lead of 22 km</t>
  </si>
  <si>
    <t>v</t>
  </si>
  <si>
    <t>Earth (lead 01 KM)</t>
  </si>
  <si>
    <t>TOTAL</t>
  </si>
  <si>
    <t>GST (12%)</t>
  </si>
  <si>
    <t>L. CESS (1%)</t>
  </si>
  <si>
    <t xml:space="preserve">SAY RS. </t>
  </si>
  <si>
    <t>Name of Work :-  Construction of PCC road S.P Colony at house of Prakash Tigga to house of Pitar Kujur via house of Ashish Lakra Under Ward No-36.</t>
  </si>
  <si>
    <t xml:space="preserve"> 1
  5.1.1 +5.1.2 BCD</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</si>
  <si>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</si>
  <si>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</si>
  <si>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(J.B.C.D.-5.6.8)</t>
  </si>
  <si>
    <t>4
5.3.17</t>
  </si>
  <si>
    <t>Centering and shuttering including strutting, propping etc. and removal of form for Foundation, footing, bases of columns, etc for mass concrete</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</si>
  <si>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</si>
  <si>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</si>
  <si>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16.91.2
(D.S.R)</t>
  </si>
  <si>
    <t>Supplying and laying 80mm thick cement concrete paver block of M30 Grade with approved colour, design and pattern.</t>
  </si>
  <si>
    <t>(i)</t>
  </si>
  <si>
    <t>(ii)</t>
  </si>
  <si>
    <t>Sand local lead 14 km</t>
  </si>
  <si>
    <t>(iii)</t>
  </si>
  <si>
    <t>(iv)</t>
  </si>
  <si>
    <t>(v)</t>
  </si>
  <si>
    <t>Add 1% Labour Cess</t>
  </si>
  <si>
    <t>Grand Total</t>
  </si>
  <si>
    <t>Name of Work :- Construction of Drain near Joshi Transport Bada Talab Purani Ranchi under in ward no-21.</t>
  </si>
  <si>
    <t xml:space="preserve">                                                                                                                                                                                                                                                                                                          </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</si>
  <si>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</si>
  <si>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</si>
  <si>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</si>
  <si>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</si>
  <si>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</si>
  <si>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</si>
  <si>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</si>
  <si>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</si>
  <si>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</si>
  <si>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</si>
  <si>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7
5.3.30.1</t>
  </si>
  <si>
    <t>8
5.5.5 (b)</t>
  </si>
  <si>
    <t>M.T.</t>
  </si>
  <si>
    <t>9
5.3.17.1</t>
  </si>
  <si>
    <t>Carriage of Materials</t>
  </si>
  <si>
    <t>Stone Dust lead 22 km</t>
  </si>
  <si>
    <t>Name of Work :- Improvement of road with pcc at baldev sahay lane from house of sagar to asafakulla chowk in ward no-15</t>
  </si>
  <si>
    <t xml:space="preserve">2
5.3.2.1
</t>
  </si>
  <si>
    <t>3
5.3.17.1</t>
  </si>
  <si>
    <t>Chips lead 22 km</t>
  </si>
  <si>
    <t>Name of Work :- Construction of  PCC road and cover slab from mg road to gate of school via gossner high school, ranchi Under Ward No-15.</t>
  </si>
  <si>
    <t xml:space="preserve">   1
5.1.1 +5.1.2   BCD</t>
  </si>
  <si>
    <t>3
5.6.8</t>
  </si>
  <si>
    <t>4
5.3.11</t>
  </si>
  <si>
    <t>5
5.3.17.1</t>
  </si>
  <si>
    <t xml:space="preserve">6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</si>
  <si>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</si>
  <si>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7
5.5.5 </t>
  </si>
  <si>
    <t xml:space="preserve">9
5.3.2.1
</t>
  </si>
  <si>
    <t>Sand Local lead 13km</t>
  </si>
  <si>
    <t>Boulder lead 36 km</t>
  </si>
  <si>
    <t>Name of Work :- Construction of RCC drain with cover slab and pcc road at konka siram toli from house of kamal kujur to shisir kujur, house of manoj ekka gali and konka road Under Ward No-15.</t>
  </si>
  <si>
    <t>5
5.3.11</t>
  </si>
  <si>
    <t>6
5.3.17.1</t>
  </si>
  <si>
    <t xml:space="preserve">7
5.5.4 </t>
  </si>
  <si>
    <t xml:space="preserve">8
5.5.5 </t>
  </si>
  <si>
    <t xml:space="preserve">10
5.3.2.1
</t>
  </si>
  <si>
    <t>NAME OF WORK:-DETAIL ESTIMATE AND ABSTRACT OF COST FOR CONSTRUCTION OF P.C.C. ROAD  FROM CHARCH ROAD TO HOUSE OF DR. TALIB IQBAL  UNDER WARD NO.15</t>
  </si>
  <si>
    <t>Name of Work :- Construction of RCC Drain and PCC road Gangutoli from house of anurag lakra to house of gossner lakra via house of potka lakra Under Ward No-15.</t>
  </si>
  <si>
    <t>5
5.3.10</t>
  </si>
  <si>
    <t>6
5.3.11</t>
  </si>
  <si>
    <t xml:space="preserve">8
5.5.4 </t>
  </si>
  <si>
    <t xml:space="preserve">11
5.3.2.1
</t>
  </si>
  <si>
    <t>NAME OF WORK:-DETAIL ESTIMATE AND ABSTRACT OF COST FOR CONSTRUCTION OF P.C.C. ROAD  FROM SANGA LAUG TO NELSON BHENGRA UNDER WARD NO.15</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</si>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</sst>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b/>
      <sz val="12"/>
      <color theme="1"/>
      <name val="Century"/>
      <family val="1"/>
    </font>
    <font>
      <sz val="12"/>
      <color theme="1"/>
      <name val="Century"/>
      <family val="1"/>
    </font>
    <font>
      <b/>
      <u/>
      <sz val="12"/>
      <color theme="1"/>
      <name val="Century"/>
      <family val="1"/>
    </font>
    <font>
      <sz val="14"/>
      <color theme="1"/>
      <name val="Calibri"/>
      <family val="2"/>
      <scheme val="minor"/>
    </font>
    <font>
      <b/>
      <sz val="11"/>
      <color theme="1"/>
      <name val="Century"/>
      <family val="1"/>
    </font>
    <font>
      <b/>
      <sz val="11"/>
      <color theme="1"/>
      <name val="Calibri"/>
      <family val="2"/>
    </font>
    <font>
      <b/>
      <i/>
      <u/>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4"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0" fontId="7" fillId="0" borderId="0" xfId="0" applyFont="1"/>
    <xf numFmtId="0" fontId="6" fillId="0" borderId="1" xfId="0" applyFont="1" applyBorder="1" applyAlignment="1">
      <alignment horizontal="left" vertical="top" wrapText="1"/>
    </xf>
    <xf numFmtId="2" fontId="6" fillId="0" borderId="1" xfId="0" applyNumberFormat="1" applyFont="1" applyBorder="1" applyAlignment="1">
      <alignment horizontal="center" vertical="center" wrapText="1"/>
    </xf>
    <xf numFmtId="0" fontId="7" fillId="0" borderId="0" xfId="0" applyFont="1" applyAlignment="1">
      <alignment horizontal="center"/>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1" xfId="0" applyFont="1" applyBorder="1" applyAlignment="1">
      <alignment horizontal="center" wrapText="1"/>
    </xf>
    <xf numFmtId="2" fontId="6" fillId="0" borderId="1" xfId="0" applyNumberFormat="1" applyFont="1" applyBorder="1" applyAlignment="1">
      <alignment horizontal="center" wrapText="1"/>
    </xf>
    <xf numFmtId="0" fontId="6" fillId="0" borderId="1" xfId="0" applyFont="1" applyBorder="1" applyAlignment="1">
      <alignment horizontal="left" vertical="top"/>
    </xf>
    <xf numFmtId="0" fontId="6" fillId="0" borderId="1" xfId="0" applyFont="1" applyBorder="1" applyAlignment="1">
      <alignment horizontal="center" vertical="center"/>
    </xf>
    <xf numFmtId="2" fontId="6" fillId="0" borderId="1" xfId="0" applyNumberFormat="1" applyFont="1" applyBorder="1" applyAlignment="1">
      <alignment horizontal="left" vertical="top"/>
    </xf>
    <xf numFmtId="0" fontId="6" fillId="0" borderId="0" xfId="0" applyFont="1" applyBorder="1" applyAlignment="1">
      <alignment horizontal="center" vertical="center" wrapText="1"/>
    </xf>
    <xf numFmtId="0" fontId="7" fillId="0" borderId="0" xfId="0" applyFont="1" applyBorder="1"/>
    <xf numFmtId="0" fontId="6" fillId="0" borderId="0" xfId="0" applyFont="1" applyBorder="1" applyAlignment="1">
      <alignment horizontal="center" vertical="top" wrapText="1"/>
    </xf>
    <xf numFmtId="0" fontId="0" fillId="0" borderId="0" xfId="0" applyAlignment="1">
      <alignment vertical="center"/>
    </xf>
    <xf numFmtId="0" fontId="2" fillId="0" borderId="0" xfId="0" applyFont="1" applyAlignment="1">
      <alignment horizontal="center" vertical="top"/>
    </xf>
    <xf numFmtId="0" fontId="9" fillId="0" borderId="0" xfId="0" applyFont="1"/>
    <xf numFmtId="0" fontId="2" fillId="0" borderId="0" xfId="0" applyFont="1" applyAlignment="1">
      <alignment horizontal="center"/>
    </xf>
    <xf numFmtId="0" fontId="0" fillId="0" borderId="0" xfId="0" applyAlignment="1">
      <alignment vertical="top"/>
    </xf>
    <xf numFmtId="0" fontId="1" fillId="0" borderId="0" xfId="0" applyFont="1" applyAlignment="1">
      <alignment horizontal="center"/>
    </xf>
    <xf numFmtId="0" fontId="0" fillId="0" borderId="0" xfId="0" applyAlignment="1">
      <alignment horizontal="center" vertical="center"/>
    </xf>
    <xf numFmtId="0" fontId="10"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0" xfId="0" applyNumberFormat="1" applyFont="1" applyAlignment="1">
      <alignment horizontal="center" vertical="center"/>
    </xf>
    <xf numFmtId="1" fontId="1" fillId="0" borderId="1" xfId="0" applyNumberFormat="1" applyFont="1" applyBorder="1" applyAlignment="1">
      <alignment horizontal="center" vertical="center"/>
    </xf>
    <xf numFmtId="2" fontId="1"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2" fontId="1" fillId="0" borderId="5" xfId="0" applyNumberFormat="1" applyFont="1" applyBorder="1" applyAlignment="1">
      <alignment horizontal="center" vertical="center"/>
    </xf>
    <xf numFmtId="2" fontId="10"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Font="1" applyBorder="1" applyAlignment="1">
      <alignment horizontal="left" vertical="top" wrapText="1"/>
    </xf>
    <xf numFmtId="0" fontId="6" fillId="0" borderId="2" xfId="0" applyFont="1" applyBorder="1" applyAlignment="1">
      <alignment horizontal="right" vertical="top" wrapText="1"/>
    </xf>
    <xf numFmtId="0" fontId="6" fillId="0" borderId="3" xfId="0" applyFont="1" applyBorder="1" applyAlignment="1">
      <alignment horizontal="right" vertical="top" wrapText="1"/>
    </xf>
    <xf numFmtId="0" fontId="6" fillId="0" borderId="4" xfId="0" applyFont="1" applyBorder="1" applyAlignment="1">
      <alignment horizontal="right" vertical="top" wrapText="1"/>
    </xf>
    <xf numFmtId="0" fontId="6" fillId="0" borderId="2" xfId="0" applyFont="1" applyBorder="1" applyAlignment="1">
      <alignment horizontal="right" wrapText="1"/>
    </xf>
    <xf numFmtId="0" fontId="6" fillId="0" borderId="3" xfId="0" applyFont="1" applyBorder="1" applyAlignment="1">
      <alignment horizontal="right" wrapText="1"/>
    </xf>
    <xf numFmtId="0" fontId="6" fillId="0" borderId="4" xfId="0" applyFont="1" applyBorder="1" applyAlignment="1">
      <alignment horizontal="righ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26"/>
  <sheetViews>
    <sheetView topLeftCell="A16" workbookViewId="0">
      <selection activeCell="J6" sqref="J6"/>
    </sheetView>
  </sheetViews>
  <sheetFormatPr defaultRowHeight="15"/>
  <cols>
    <col min="1" max="1" width="11.42578125" style="37" customWidth="1"/>
    <col min="2" max="2" width="42.85546875" style="38" customWidth="1"/>
    <col min="3" max="3" width="9.5703125" style="1" bestFit="1" customWidth="1"/>
    <col min="4" max="4" width="9.140625" style="39"/>
    <col min="5" max="5" width="9.140625" style="1"/>
    <col min="6" max="6" width="16.42578125" style="40" customWidth="1"/>
    <col min="7" max="7" width="22.140625" style="1" hidden="1" customWidth="1"/>
    <col min="8" max="16384" width="9.140625" style="1"/>
  </cols>
  <sheetData>
    <row r="1" spans="1:7" ht="18.75">
      <c r="A1" s="46" t="s">
        <v>0</v>
      </c>
      <c r="B1" s="46"/>
      <c r="C1" s="46"/>
      <c r="D1" s="46"/>
      <c r="E1" s="46"/>
      <c r="F1" s="46"/>
    </row>
    <row r="2" spans="1:7" ht="18.75">
      <c r="A2" s="46" t="s">
        <v>1</v>
      </c>
      <c r="B2" s="46"/>
      <c r="C2" s="46"/>
      <c r="D2" s="46"/>
      <c r="E2" s="46"/>
      <c r="F2" s="46"/>
    </row>
    <row r="3" spans="1:7" ht="60" customHeight="1">
      <c r="A3" s="47" t="s">
        <v>35</v>
      </c>
      <c r="B3" s="47"/>
      <c r="C3" s="47"/>
      <c r="D3" s="47"/>
      <c r="E3" s="47"/>
      <c r="F3" s="47"/>
    </row>
    <row r="4" spans="1:7">
      <c r="A4" s="27" t="s">
        <v>36</v>
      </c>
      <c r="B4" s="27" t="s">
        <v>37</v>
      </c>
      <c r="C4" s="27" t="s">
        <v>38</v>
      </c>
      <c r="D4" s="27" t="s">
        <v>6</v>
      </c>
      <c r="E4" s="27" t="s">
        <v>39</v>
      </c>
      <c r="F4" s="27" t="s">
        <v>40</v>
      </c>
    </row>
    <row r="5" spans="1:7" ht="30">
      <c r="A5" s="28">
        <v>1</v>
      </c>
      <c r="B5" s="29" t="s">
        <v>41</v>
      </c>
      <c r="C5" s="29">
        <f>G5/E5</f>
        <v>5</v>
      </c>
      <c r="D5" s="29" t="s">
        <v>10</v>
      </c>
      <c r="E5" s="29">
        <v>330.4</v>
      </c>
      <c r="F5" s="29">
        <f>C5*E5</f>
        <v>1652</v>
      </c>
      <c r="G5" s="1">
        <v>1652</v>
      </c>
    </row>
    <row r="6" spans="1:7" ht="120">
      <c r="A6" s="30" t="s">
        <v>42</v>
      </c>
      <c r="B6" s="29" t="s">
        <v>43</v>
      </c>
      <c r="C6" s="29">
        <v>36.130000000000003</v>
      </c>
      <c r="D6" s="28" t="s">
        <v>44</v>
      </c>
      <c r="E6" s="31">
        <v>153.84</v>
      </c>
      <c r="F6" s="29">
        <f>C6*E6</f>
        <v>5558.2392000000009</v>
      </c>
      <c r="G6" s="1">
        <v>5559.32</v>
      </c>
    </row>
    <row r="7" spans="1:7" ht="165">
      <c r="A7" s="29" t="s">
        <v>45</v>
      </c>
      <c r="B7" s="29" t="s">
        <v>46</v>
      </c>
      <c r="C7" s="29">
        <f t="shared" ref="C7:C21" si="0">G7/E7</f>
        <v>150</v>
      </c>
      <c r="D7" s="29" t="s">
        <v>47</v>
      </c>
      <c r="E7" s="29">
        <v>104.62</v>
      </c>
      <c r="F7" s="29">
        <f t="shared" ref="F7:F15" si="1">C7*E7</f>
        <v>15693</v>
      </c>
      <c r="G7" s="32">
        <v>15693</v>
      </c>
    </row>
    <row r="8" spans="1:7" ht="60">
      <c r="A8" s="30" t="s">
        <v>48</v>
      </c>
      <c r="B8" s="29" t="s">
        <v>49</v>
      </c>
      <c r="C8" s="29">
        <v>11.33</v>
      </c>
      <c r="D8" s="33" t="s">
        <v>44</v>
      </c>
      <c r="E8" s="31">
        <v>5891.97</v>
      </c>
      <c r="F8" s="29">
        <f t="shared" si="1"/>
        <v>66756.020100000009</v>
      </c>
      <c r="G8" s="1">
        <v>66745.62</v>
      </c>
    </row>
    <row r="9" spans="1:7" ht="90">
      <c r="A9" s="30" t="s">
        <v>50</v>
      </c>
      <c r="B9" s="29" t="s">
        <v>51</v>
      </c>
      <c r="C9" s="29">
        <f t="shared" si="0"/>
        <v>4.119996386278979</v>
      </c>
      <c r="D9" s="29" t="s">
        <v>44</v>
      </c>
      <c r="E9" s="29">
        <v>1438.96</v>
      </c>
      <c r="F9" s="29">
        <f t="shared" si="1"/>
        <v>5928.51</v>
      </c>
      <c r="G9" s="1">
        <v>5928.51</v>
      </c>
    </row>
    <row r="10" spans="1:7" ht="105">
      <c r="A10" s="29" t="s">
        <v>52</v>
      </c>
      <c r="B10" s="29" t="s">
        <v>53</v>
      </c>
      <c r="C10" s="29">
        <f t="shared" si="0"/>
        <v>2.4780547668318973</v>
      </c>
      <c r="D10" s="29" t="s">
        <v>44</v>
      </c>
      <c r="E10" s="29">
        <v>415.58</v>
      </c>
      <c r="F10" s="29">
        <f t="shared" si="1"/>
        <v>1029.83</v>
      </c>
      <c r="G10" s="1">
        <v>1029.83</v>
      </c>
    </row>
    <row r="11" spans="1:7" ht="45">
      <c r="A11" s="30" t="s">
        <v>54</v>
      </c>
      <c r="B11" s="34" t="s">
        <v>55</v>
      </c>
      <c r="C11" s="29">
        <v>131.51</v>
      </c>
      <c r="D11" s="30" t="s">
        <v>56</v>
      </c>
      <c r="E11" s="31">
        <v>184.61</v>
      </c>
      <c r="F11" s="29">
        <f t="shared" si="1"/>
        <v>24278.061099999999</v>
      </c>
      <c r="G11" s="1">
        <v>24277.24</v>
      </c>
    </row>
    <row r="12" spans="1:7" ht="105">
      <c r="A12" s="30" t="s">
        <v>57</v>
      </c>
      <c r="B12" s="29" t="s">
        <v>58</v>
      </c>
      <c r="C12" s="29">
        <f t="shared" si="0"/>
        <v>4.4604924310191167</v>
      </c>
      <c r="D12" s="28" t="s">
        <v>44</v>
      </c>
      <c r="E12" s="31">
        <v>6092.63</v>
      </c>
      <c r="F12" s="29">
        <f t="shared" si="1"/>
        <v>27176.13</v>
      </c>
      <c r="G12" s="1">
        <v>27176.13</v>
      </c>
    </row>
    <row r="13" spans="1:7" ht="120">
      <c r="A13" s="29" t="s">
        <v>59</v>
      </c>
      <c r="B13" s="29" t="s">
        <v>60</v>
      </c>
      <c r="C13" s="29">
        <v>1.39</v>
      </c>
      <c r="D13" s="29" t="s">
        <v>61</v>
      </c>
      <c r="E13" s="29">
        <v>77259.94</v>
      </c>
      <c r="F13" s="29">
        <f t="shared" si="1"/>
        <v>107391.31659999999</v>
      </c>
      <c r="G13" s="1">
        <v>107681.04</v>
      </c>
    </row>
    <row r="14" spans="1:7" ht="30">
      <c r="A14" s="29" t="s">
        <v>62</v>
      </c>
      <c r="B14" s="29" t="s">
        <v>63</v>
      </c>
      <c r="C14" s="29">
        <f t="shared" si="0"/>
        <v>5.0977147676613512</v>
      </c>
      <c r="D14" s="29" t="s">
        <v>64</v>
      </c>
      <c r="E14" s="29">
        <v>497.98</v>
      </c>
      <c r="F14" s="29">
        <f t="shared" si="1"/>
        <v>2538.56</v>
      </c>
      <c r="G14" s="1">
        <v>2538.56</v>
      </c>
    </row>
    <row r="15" spans="1:7" ht="45">
      <c r="A15" s="28">
        <v>11</v>
      </c>
      <c r="B15" s="29" t="s">
        <v>65</v>
      </c>
      <c r="C15" s="29">
        <f t="shared" si="0"/>
        <v>84</v>
      </c>
      <c r="D15" s="29" t="s">
        <v>66</v>
      </c>
      <c r="E15" s="29">
        <v>300</v>
      </c>
      <c r="F15" s="29">
        <f t="shared" si="1"/>
        <v>25200</v>
      </c>
      <c r="G15" s="1">
        <v>25200</v>
      </c>
    </row>
    <row r="16" spans="1:7">
      <c r="A16" s="33">
        <v>12</v>
      </c>
      <c r="B16" s="35" t="s">
        <v>67</v>
      </c>
      <c r="C16" s="29"/>
      <c r="D16" s="28"/>
      <c r="E16" s="36"/>
      <c r="F16" s="29"/>
    </row>
    <row r="17" spans="1:7">
      <c r="A17" s="33" t="s">
        <v>68</v>
      </c>
      <c r="B17" s="29" t="s">
        <v>69</v>
      </c>
      <c r="C17" s="29">
        <f t="shared" si="0"/>
        <v>6.7891503575145196</v>
      </c>
      <c r="D17" s="29" t="s">
        <v>44</v>
      </c>
      <c r="E17" s="29">
        <v>893.67</v>
      </c>
      <c r="F17" s="29">
        <f t="shared" ref="F17:F21" si="2">C17*E17</f>
        <v>6067.26</v>
      </c>
      <c r="G17" s="1">
        <v>6067.26</v>
      </c>
    </row>
    <row r="18" spans="1:7">
      <c r="A18" s="33" t="s">
        <v>70</v>
      </c>
      <c r="B18" s="29" t="s">
        <v>71</v>
      </c>
      <c r="C18" s="29">
        <f t="shared" si="0"/>
        <v>2.4780482444090333</v>
      </c>
      <c r="D18" s="29" t="s">
        <v>44</v>
      </c>
      <c r="E18" s="29">
        <v>363.98</v>
      </c>
      <c r="F18" s="29">
        <f t="shared" si="2"/>
        <v>901.95999999999992</v>
      </c>
      <c r="G18" s="1">
        <v>901.96</v>
      </c>
    </row>
    <row r="19" spans="1:7">
      <c r="A19" s="33" t="s">
        <v>72</v>
      </c>
      <c r="B19" s="29" t="s">
        <v>73</v>
      </c>
      <c r="C19" s="29">
        <f t="shared" si="0"/>
        <v>4.1234763723325072</v>
      </c>
      <c r="D19" s="29" t="s">
        <v>44</v>
      </c>
      <c r="E19" s="29">
        <v>819.59</v>
      </c>
      <c r="F19" s="29">
        <f t="shared" si="2"/>
        <v>3379.5599999999995</v>
      </c>
      <c r="G19" s="1">
        <v>3379.56</v>
      </c>
    </row>
    <row r="20" spans="1:7">
      <c r="A20" s="33" t="s">
        <v>74</v>
      </c>
      <c r="B20" s="29" t="s">
        <v>75</v>
      </c>
      <c r="C20" s="29">
        <f t="shared" si="0"/>
        <v>13.578303787268334</v>
      </c>
      <c r="D20" s="29" t="s">
        <v>44</v>
      </c>
      <c r="E20" s="29">
        <v>496.4</v>
      </c>
      <c r="F20" s="29">
        <f t="shared" si="2"/>
        <v>6740.27</v>
      </c>
      <c r="G20" s="1">
        <v>6740.27</v>
      </c>
    </row>
    <row r="21" spans="1:7">
      <c r="A21" s="33" t="s">
        <v>76</v>
      </c>
      <c r="B21" s="29" t="s">
        <v>77</v>
      </c>
      <c r="C21" s="29">
        <f t="shared" si="0"/>
        <v>407.25008469791084</v>
      </c>
      <c r="D21" s="29" t="s">
        <v>44</v>
      </c>
      <c r="E21" s="29">
        <v>177.1</v>
      </c>
      <c r="F21" s="29">
        <f t="shared" si="2"/>
        <v>72123.990000000005</v>
      </c>
      <c r="G21" s="1">
        <v>72123.990000000005</v>
      </c>
    </row>
    <row r="22" spans="1:7">
      <c r="A22" s="33"/>
      <c r="B22" s="35"/>
      <c r="C22" s="36"/>
      <c r="D22" s="28"/>
      <c r="E22" s="36" t="s">
        <v>78</v>
      </c>
      <c r="F22" s="31">
        <f>SUM(F5:F21)</f>
        <v>372414.70700000005</v>
      </c>
    </row>
    <row r="23" spans="1:7" ht="30">
      <c r="A23" s="33"/>
      <c r="B23" s="35"/>
      <c r="C23" s="36"/>
      <c r="D23" s="28"/>
      <c r="E23" s="29" t="s">
        <v>79</v>
      </c>
      <c r="F23" s="29">
        <f>F22*12/100</f>
        <v>44689.764840000011</v>
      </c>
    </row>
    <row r="24" spans="1:7">
      <c r="A24" s="33"/>
      <c r="B24" s="35"/>
      <c r="C24" s="36"/>
      <c r="D24" s="28"/>
      <c r="E24" s="29"/>
      <c r="F24" s="29">
        <f>F23+F22</f>
        <v>417104.47184000007</v>
      </c>
    </row>
    <row r="25" spans="1:7" ht="30">
      <c r="A25" s="33"/>
      <c r="B25" s="35"/>
      <c r="C25" s="36"/>
      <c r="D25" s="28"/>
      <c r="E25" s="29" t="s">
        <v>80</v>
      </c>
      <c r="F25" s="29">
        <f>F24*1/100</f>
        <v>4171.0447184000004</v>
      </c>
    </row>
    <row r="26" spans="1:7">
      <c r="A26" s="33"/>
      <c r="B26" s="35"/>
      <c r="C26" s="36"/>
      <c r="D26" s="28"/>
      <c r="E26" s="29" t="s">
        <v>81</v>
      </c>
      <c r="F26" s="29">
        <f>F25+F24</f>
        <v>421275.51655840006</v>
      </c>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27"/>
  <sheetViews>
    <sheetView tabSelected="1" topLeftCell="A10" workbookViewId="0">
      <selection activeCell="L10" sqref="L10"/>
    </sheetView>
  </sheetViews>
  <sheetFormatPr defaultRowHeight="15"/>
  <cols>
    <col min="1" max="1" width="9.28515625" style="20" bestFit="1" customWidth="1"/>
    <col min="2" max="2" width="46.140625" style="24" customWidth="1"/>
    <col min="3" max="3" width="12.28515625" customWidth="1"/>
    <col min="4" max="4" width="6.140625" bestFit="1" customWidth="1"/>
    <col min="5" max="5" width="12" style="25" customWidth="1"/>
    <col min="6" max="6" width="22.7109375" style="26" bestFit="1" customWidth="1"/>
  </cols>
  <sheetData>
    <row r="1" spans="1:8" s="1" customFormat="1" ht="18.75">
      <c r="A1" s="46" t="s">
        <v>0</v>
      </c>
      <c r="B1" s="46"/>
      <c r="C1" s="46"/>
      <c r="D1" s="46"/>
      <c r="E1" s="46"/>
      <c r="F1" s="46"/>
    </row>
    <row r="2" spans="1:8" s="1" customFormat="1" ht="18.75">
      <c r="A2" s="46" t="s">
        <v>1</v>
      </c>
      <c r="B2" s="46"/>
      <c r="C2" s="46"/>
      <c r="D2" s="46"/>
      <c r="E2" s="46"/>
      <c r="F2" s="46"/>
    </row>
    <row r="3" spans="1:8" s="2" customFormat="1" ht="45" customHeight="1">
      <c r="A3" s="53" t="s">
        <v>2</v>
      </c>
      <c r="B3" s="53"/>
      <c r="C3" s="53"/>
      <c r="D3" s="53"/>
      <c r="E3" s="53"/>
      <c r="F3" s="53"/>
    </row>
    <row r="4" spans="1:8" s="2" customFormat="1" ht="15.75">
      <c r="A4" s="3" t="s">
        <v>3</v>
      </c>
      <c r="B4" s="3" t="s">
        <v>4</v>
      </c>
      <c r="C4" s="3" t="s">
        <v>5</v>
      </c>
      <c r="D4" s="3" t="s">
        <v>6</v>
      </c>
      <c r="E4" s="3" t="s">
        <v>7</v>
      </c>
      <c r="F4" s="3" t="s">
        <v>8</v>
      </c>
    </row>
    <row r="5" spans="1:8" s="6" customFormat="1" ht="47.25">
      <c r="A5" s="4">
        <v>1</v>
      </c>
      <c r="B5" s="4" t="s">
        <v>9</v>
      </c>
      <c r="C5" s="5">
        <v>5</v>
      </c>
      <c r="D5" s="5" t="s">
        <v>10</v>
      </c>
      <c r="E5" s="5">
        <v>330.4</v>
      </c>
      <c r="F5" s="5">
        <f>ROUND(C5*E5,2)</f>
        <v>1652</v>
      </c>
    </row>
    <row r="6" spans="1:8" s="6" customFormat="1" ht="208.5" customHeight="1">
      <c r="A6" s="4" t="s">
        <v>11</v>
      </c>
      <c r="B6" s="7" t="s">
        <v>12</v>
      </c>
      <c r="C6" s="8">
        <v>94.4</v>
      </c>
      <c r="D6" s="4" t="s">
        <v>13</v>
      </c>
      <c r="E6" s="4">
        <v>153.84</v>
      </c>
      <c r="F6" s="5">
        <f t="shared" ref="F6:F10" si="0">ROUND(C6*E6,2)</f>
        <v>14522.5</v>
      </c>
    </row>
    <row r="7" spans="1:8" s="6" customFormat="1" ht="157.5">
      <c r="A7" s="4" t="s">
        <v>14</v>
      </c>
      <c r="B7" s="7" t="s">
        <v>15</v>
      </c>
      <c r="C7" s="8">
        <v>35.4</v>
      </c>
      <c r="D7" s="4" t="s">
        <v>13</v>
      </c>
      <c r="E7" s="4">
        <v>415.58</v>
      </c>
      <c r="F7" s="5">
        <f t="shared" si="0"/>
        <v>14711.53</v>
      </c>
    </row>
    <row r="8" spans="1:8" s="6" customFormat="1" ht="126">
      <c r="A8" s="4" t="s">
        <v>16</v>
      </c>
      <c r="B8" s="7" t="s">
        <v>17</v>
      </c>
      <c r="C8" s="8">
        <v>59.05</v>
      </c>
      <c r="D8" s="4" t="s">
        <v>13</v>
      </c>
      <c r="E8" s="4">
        <v>1438.96</v>
      </c>
      <c r="F8" s="5">
        <f t="shared" si="0"/>
        <v>84970.59</v>
      </c>
      <c r="H8" s="9"/>
    </row>
    <row r="9" spans="1:8" ht="78.75">
      <c r="A9" s="10" t="s">
        <v>18</v>
      </c>
      <c r="B9" s="7" t="s">
        <v>19</v>
      </c>
      <c r="C9" s="4">
        <v>46.47</v>
      </c>
      <c r="D9" s="4" t="s">
        <v>20</v>
      </c>
      <c r="E9" s="4">
        <v>184.61</v>
      </c>
      <c r="F9" s="5">
        <f t="shared" si="0"/>
        <v>8578.83</v>
      </c>
    </row>
    <row r="10" spans="1:8" s="6" customFormat="1" ht="141.75">
      <c r="A10" s="10" t="s">
        <v>21</v>
      </c>
      <c r="B10" s="7" t="s">
        <v>22</v>
      </c>
      <c r="C10" s="5">
        <v>70.8</v>
      </c>
      <c r="D10" s="8" t="s">
        <v>13</v>
      </c>
      <c r="E10" s="5">
        <v>4858.76</v>
      </c>
      <c r="F10" s="5">
        <f t="shared" si="0"/>
        <v>344000.21</v>
      </c>
    </row>
    <row r="11" spans="1:8" s="6" customFormat="1" ht="15.75">
      <c r="A11" s="4">
        <v>7</v>
      </c>
      <c r="B11" s="11" t="s">
        <v>23</v>
      </c>
      <c r="C11" s="8"/>
      <c r="D11" s="12"/>
      <c r="E11" s="12"/>
      <c r="F11" s="8"/>
    </row>
    <row r="12" spans="1:8" s="6" customFormat="1" ht="15.75">
      <c r="A12" s="4"/>
      <c r="B12" s="7" t="s">
        <v>24</v>
      </c>
      <c r="C12" s="8">
        <v>30.44</v>
      </c>
      <c r="D12" s="4" t="s">
        <v>13</v>
      </c>
      <c r="E12" s="13">
        <v>893.67</v>
      </c>
      <c r="F12" s="8">
        <f t="shared" ref="F12:F16" si="1">ROUND(C12*E12,2)</f>
        <v>27203.31</v>
      </c>
    </row>
    <row r="13" spans="1:8" s="6" customFormat="1" ht="15.75">
      <c r="A13" s="4"/>
      <c r="B13" s="14" t="s">
        <v>25</v>
      </c>
      <c r="C13" s="8">
        <v>35.4</v>
      </c>
      <c r="D13" s="4" t="s">
        <v>13</v>
      </c>
      <c r="E13" s="13">
        <v>363.98</v>
      </c>
      <c r="F13" s="8">
        <f t="shared" si="1"/>
        <v>12884.89</v>
      </c>
    </row>
    <row r="14" spans="1:8" s="6" customFormat="1" ht="15.75">
      <c r="A14" s="4"/>
      <c r="B14" s="7" t="s">
        <v>26</v>
      </c>
      <c r="C14" s="8">
        <v>60.89</v>
      </c>
      <c r="D14" s="4" t="s">
        <v>13</v>
      </c>
      <c r="E14" s="13">
        <v>496.4</v>
      </c>
      <c r="F14" s="8">
        <f t="shared" si="1"/>
        <v>30225.8</v>
      </c>
    </row>
    <row r="15" spans="1:8" s="6" customFormat="1" ht="15.75">
      <c r="A15" s="15"/>
      <c r="B15" s="16" t="s">
        <v>27</v>
      </c>
      <c r="C15" s="5">
        <v>59.05</v>
      </c>
      <c r="D15" s="5" t="s">
        <v>13</v>
      </c>
      <c r="E15" s="5">
        <v>819.59</v>
      </c>
      <c r="F15" s="5">
        <f t="shared" ref="F15" si="2">PRODUCT(C15:E15)</f>
        <v>48396.789499999999</v>
      </c>
    </row>
    <row r="16" spans="1:8" s="6" customFormat="1" ht="15.75">
      <c r="A16" s="4"/>
      <c r="B16" s="7" t="s">
        <v>28</v>
      </c>
      <c r="C16" s="8">
        <v>94.4</v>
      </c>
      <c r="D16" s="4" t="s">
        <v>13</v>
      </c>
      <c r="E16" s="13">
        <v>177.1</v>
      </c>
      <c r="F16" s="8">
        <f t="shared" si="1"/>
        <v>16718.240000000002</v>
      </c>
    </row>
    <row r="17" spans="1:6" s="6" customFormat="1" ht="15.75">
      <c r="A17" s="17"/>
      <c r="B17" s="18"/>
      <c r="C17" s="54" t="s">
        <v>29</v>
      </c>
      <c r="D17" s="55"/>
      <c r="E17" s="56"/>
      <c r="F17" s="8">
        <f>SUM(F5:F16)</f>
        <v>603864.68949999998</v>
      </c>
    </row>
    <row r="18" spans="1:6" s="6" customFormat="1" ht="15.75">
      <c r="A18" s="17"/>
      <c r="B18" s="18"/>
      <c r="C18" s="54" t="s">
        <v>30</v>
      </c>
      <c r="D18" s="55"/>
      <c r="E18" s="56"/>
      <c r="F18" s="8">
        <f>F17*12%</f>
        <v>72463.762739999991</v>
      </c>
    </row>
    <row r="19" spans="1:6" s="6" customFormat="1" ht="15.75">
      <c r="A19" s="17"/>
      <c r="B19" s="18"/>
      <c r="C19" s="54" t="s">
        <v>29</v>
      </c>
      <c r="D19" s="55"/>
      <c r="E19" s="56"/>
      <c r="F19" s="8">
        <f>SUM(F17:F18)</f>
        <v>676328.45224000001</v>
      </c>
    </row>
    <row r="20" spans="1:6" s="6" customFormat="1" ht="15.75">
      <c r="A20" s="17"/>
      <c r="B20" s="18"/>
      <c r="C20" s="54" t="s">
        <v>31</v>
      </c>
      <c r="D20" s="55"/>
      <c r="E20" s="56"/>
      <c r="F20" s="8">
        <f>ROUND(F19*0.01,2)</f>
        <v>6763.28</v>
      </c>
    </row>
    <row r="21" spans="1:6" s="6" customFormat="1" ht="15.75">
      <c r="A21" s="17"/>
      <c r="B21" s="19"/>
      <c r="C21" s="57" t="s">
        <v>32</v>
      </c>
      <c r="D21" s="58"/>
      <c r="E21" s="59"/>
      <c r="F21" s="8">
        <f>SUM(F19:F20)</f>
        <v>683091.73224000004</v>
      </c>
    </row>
    <row r="27" spans="1:6" ht="18.75">
      <c r="A27" s="20" t="s">
        <v>34</v>
      </c>
      <c r="B27" s="21"/>
      <c r="C27" s="22"/>
      <c r="D27" s="22"/>
      <c r="E27" s="23"/>
      <c r="F27" s="21"/>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2"/>
  <sheetViews>
    <sheetView topLeftCell="A13" workbookViewId="0">
      <selection activeCell="F23" sqref="F23"/>
    </sheetView>
  </sheetViews>
  <sheetFormatPr defaultRowHeight="15"/>
  <cols>
    <col min="1" max="1" width="9.140625" style="37"/>
    <col min="2" max="2" width="43.28515625" style="38" customWidth="1"/>
    <col min="3" max="3" width="9.140625" style="1"/>
    <col min="4" max="4" width="9.140625" style="39"/>
    <col min="5" max="5" width="9.140625" style="1"/>
    <col min="6" max="6" width="16.42578125" style="40" customWidth="1"/>
    <col min="7" max="7" width="11.42578125" style="1" bestFit="1" customWidth="1"/>
    <col min="8" max="16384" width="9.140625" style="1"/>
  </cols>
  <sheetData>
    <row r="1" spans="1:6" ht="18.75">
      <c r="A1" s="46" t="s">
        <v>0</v>
      </c>
      <c r="B1" s="46"/>
      <c r="C1" s="46"/>
      <c r="D1" s="46"/>
      <c r="E1" s="46"/>
      <c r="F1" s="46"/>
    </row>
    <row r="2" spans="1:6" ht="18.75">
      <c r="A2" s="46" t="s">
        <v>1</v>
      </c>
      <c r="B2" s="46"/>
      <c r="C2" s="46"/>
      <c r="D2" s="46"/>
      <c r="E2" s="46"/>
      <c r="F2" s="46"/>
    </row>
    <row r="3" spans="1:6" ht="51.75" customHeight="1">
      <c r="A3" s="47" t="s">
        <v>82</v>
      </c>
      <c r="B3" s="47"/>
      <c r="C3" s="47"/>
      <c r="D3" s="47"/>
      <c r="E3" s="47"/>
      <c r="F3" s="47"/>
    </row>
    <row r="4" spans="1:6">
      <c r="A4" s="27" t="s">
        <v>36</v>
      </c>
      <c r="B4" s="27" t="s">
        <v>37</v>
      </c>
      <c r="C4" s="27" t="s">
        <v>38</v>
      </c>
      <c r="D4" s="27" t="s">
        <v>6</v>
      </c>
      <c r="E4" s="27" t="s">
        <v>39</v>
      </c>
      <c r="F4" s="27" t="s">
        <v>40</v>
      </c>
    </row>
    <row r="5" spans="1:6" ht="120">
      <c r="A5" s="29" t="s">
        <v>83</v>
      </c>
      <c r="B5" s="29" t="s">
        <v>43</v>
      </c>
      <c r="C5" s="31">
        <v>111.42</v>
      </c>
      <c r="D5" s="31" t="s">
        <v>13</v>
      </c>
      <c r="E5" s="31">
        <v>153.84</v>
      </c>
      <c r="F5" s="29">
        <f>C5*E5</f>
        <v>17140.852800000001</v>
      </c>
    </row>
    <row r="6" spans="1:6" ht="120">
      <c r="A6" s="35" t="s">
        <v>84</v>
      </c>
      <c r="B6" s="35" t="s">
        <v>85</v>
      </c>
      <c r="C6" s="31">
        <v>34.619999999999997</v>
      </c>
      <c r="D6" s="31" t="s">
        <v>13</v>
      </c>
      <c r="E6" s="31">
        <v>415.58</v>
      </c>
      <c r="F6" s="29">
        <f t="shared" ref="F6:F10" si="0">C6*E6</f>
        <v>14387.379599999998</v>
      </c>
    </row>
    <row r="7" spans="1:6" ht="90">
      <c r="A7" s="35" t="s">
        <v>86</v>
      </c>
      <c r="B7" s="35" t="s">
        <v>17</v>
      </c>
      <c r="C7" s="31">
        <v>45.24</v>
      </c>
      <c r="D7" s="31" t="s">
        <v>13</v>
      </c>
      <c r="E7" s="31">
        <v>1438.96</v>
      </c>
      <c r="F7" s="29">
        <f t="shared" si="0"/>
        <v>65098.550400000007</v>
      </c>
    </row>
    <row r="8" spans="1:6" ht="60">
      <c r="A8" s="35" t="s">
        <v>87</v>
      </c>
      <c r="B8" s="41" t="s">
        <v>88</v>
      </c>
      <c r="C8" s="31">
        <v>29.74</v>
      </c>
      <c r="D8" s="31" t="s">
        <v>20</v>
      </c>
      <c r="E8" s="31">
        <v>184.61</v>
      </c>
      <c r="F8" s="29">
        <f t="shared" si="0"/>
        <v>5490.3014000000003</v>
      </c>
    </row>
    <row r="9" spans="1:6" ht="135">
      <c r="A9" s="30" t="s">
        <v>89</v>
      </c>
      <c r="B9" s="29" t="s">
        <v>90</v>
      </c>
      <c r="C9" s="31">
        <v>55.45</v>
      </c>
      <c r="D9" s="31" t="s">
        <v>64</v>
      </c>
      <c r="E9" s="31">
        <v>4858.76</v>
      </c>
      <c r="F9" s="29">
        <f t="shared" si="0"/>
        <v>269418.24200000003</v>
      </c>
    </row>
    <row r="10" spans="1:6" ht="45">
      <c r="A10" s="30" t="s">
        <v>91</v>
      </c>
      <c r="B10" s="29" t="s">
        <v>92</v>
      </c>
      <c r="C10" s="31">
        <v>97.58</v>
      </c>
      <c r="D10" s="28" t="s">
        <v>56</v>
      </c>
      <c r="E10" s="31">
        <v>893.92</v>
      </c>
      <c r="F10" s="29">
        <f t="shared" si="0"/>
        <v>87228.713599999988</v>
      </c>
    </row>
    <row r="11" spans="1:6">
      <c r="A11" s="35">
        <v>7</v>
      </c>
      <c r="B11" s="42" t="s">
        <v>23</v>
      </c>
      <c r="C11" s="31"/>
      <c r="D11" s="31"/>
      <c r="E11" s="31"/>
      <c r="F11" s="29"/>
    </row>
    <row r="12" spans="1:6">
      <c r="A12" s="29" t="s">
        <v>93</v>
      </c>
      <c r="B12" s="29" t="s">
        <v>69</v>
      </c>
      <c r="C12" s="29">
        <v>23.84</v>
      </c>
      <c r="D12" s="29" t="s">
        <v>44</v>
      </c>
      <c r="E12" s="29">
        <v>893.67</v>
      </c>
      <c r="F12" s="29">
        <f t="shared" ref="F12:F16" si="1">C12*E12</f>
        <v>21305.092799999999</v>
      </c>
    </row>
    <row r="13" spans="1:6">
      <c r="A13" s="29" t="s">
        <v>94</v>
      </c>
      <c r="B13" s="29" t="s">
        <v>95</v>
      </c>
      <c r="C13" s="29">
        <v>34.619999999999997</v>
      </c>
      <c r="D13" s="29" t="s">
        <v>44</v>
      </c>
      <c r="E13" s="29">
        <v>378.69</v>
      </c>
      <c r="F13" s="29">
        <f t="shared" si="1"/>
        <v>13110.247799999999</v>
      </c>
    </row>
    <row r="14" spans="1:6">
      <c r="A14" s="29" t="s">
        <v>96</v>
      </c>
      <c r="B14" s="29" t="s">
        <v>73</v>
      </c>
      <c r="C14" s="29">
        <v>45.24</v>
      </c>
      <c r="D14" s="29" t="s">
        <v>44</v>
      </c>
      <c r="E14" s="29">
        <v>819.59</v>
      </c>
      <c r="F14" s="29">
        <f t="shared" si="1"/>
        <v>37078.251600000003</v>
      </c>
    </row>
    <row r="15" spans="1:6">
      <c r="A15" s="29" t="s">
        <v>97</v>
      </c>
      <c r="B15" s="29" t="s">
        <v>75</v>
      </c>
      <c r="C15" s="29">
        <v>47.69</v>
      </c>
      <c r="D15" s="29" t="s">
        <v>44</v>
      </c>
      <c r="E15" s="29">
        <v>469.4</v>
      </c>
      <c r="F15" s="29">
        <f t="shared" si="1"/>
        <v>22385.685999999998</v>
      </c>
    </row>
    <row r="16" spans="1:6">
      <c r="A16" s="29" t="s">
        <v>98</v>
      </c>
      <c r="B16" s="29" t="s">
        <v>77</v>
      </c>
      <c r="C16" s="29">
        <v>111.42</v>
      </c>
      <c r="D16" s="29" t="s">
        <v>44</v>
      </c>
      <c r="E16" s="29">
        <v>177.1</v>
      </c>
      <c r="F16" s="29">
        <f t="shared" si="1"/>
        <v>19732.482</v>
      </c>
    </row>
    <row r="17" spans="1:6">
      <c r="A17" s="33"/>
      <c r="B17" s="35"/>
      <c r="C17" s="36"/>
      <c r="D17" s="28"/>
      <c r="E17" s="36" t="s">
        <v>78</v>
      </c>
      <c r="F17" s="29">
        <f>SUM(F5:F16)</f>
        <v>572375.79999999993</v>
      </c>
    </row>
    <row r="18" spans="1:6">
      <c r="A18" s="33"/>
      <c r="B18" s="49" t="s">
        <v>30</v>
      </c>
      <c r="C18" s="49"/>
      <c r="D18" s="49"/>
      <c r="E18" s="49"/>
      <c r="F18" s="31">
        <f>F17*12/100</f>
        <v>68685.09599999999</v>
      </c>
    </row>
    <row r="19" spans="1:6">
      <c r="A19" s="33"/>
      <c r="B19" s="48" t="s">
        <v>29</v>
      </c>
      <c r="C19" s="48"/>
      <c r="D19" s="48"/>
      <c r="E19" s="48"/>
      <c r="F19" s="31">
        <f>F17+F18</f>
        <v>641060.89599999995</v>
      </c>
    </row>
    <row r="20" spans="1:6">
      <c r="A20" s="33"/>
      <c r="B20" s="48" t="s">
        <v>99</v>
      </c>
      <c r="C20" s="48"/>
      <c r="D20" s="48"/>
      <c r="E20" s="48"/>
      <c r="F20" s="31">
        <f>F19*1/100</f>
        <v>6410.6089599999996</v>
      </c>
    </row>
    <row r="21" spans="1:6">
      <c r="A21" s="33"/>
      <c r="B21" s="48" t="s">
        <v>100</v>
      </c>
      <c r="C21" s="48"/>
      <c r="D21" s="48"/>
      <c r="E21" s="48"/>
      <c r="F21" s="31">
        <f>F19+F20</f>
        <v>647471.50495999993</v>
      </c>
    </row>
    <row r="22" spans="1:6">
      <c r="A22" s="33"/>
      <c r="B22" s="48" t="s">
        <v>33</v>
      </c>
      <c r="C22" s="48"/>
      <c r="D22" s="48"/>
      <c r="E22" s="48"/>
      <c r="F22" s="31">
        <v>647472</v>
      </c>
    </row>
  </sheetData>
  <mergeCells count="8">
    <mergeCell ref="B21:E21"/>
    <mergeCell ref="B22:E22"/>
    <mergeCell ref="A1:F1"/>
    <mergeCell ref="A2:F2"/>
    <mergeCell ref="A3:F3"/>
    <mergeCell ref="B18:E18"/>
    <mergeCell ref="B19:E19"/>
    <mergeCell ref="B20:E2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1"/>
  <sheetViews>
    <sheetView topLeftCell="A16" workbookViewId="0">
      <selection activeCell="F21" sqref="F21"/>
    </sheetView>
  </sheetViews>
  <sheetFormatPr defaultRowHeight="15"/>
  <cols>
    <col min="1" max="1" width="9.140625" style="37"/>
    <col min="2" max="2" width="42.85546875" style="38" customWidth="1"/>
    <col min="3" max="3" width="9.140625" style="1"/>
    <col min="4" max="4" width="9.140625" style="39"/>
    <col min="5" max="5" width="9.140625" style="1"/>
    <col min="6" max="6" width="16.42578125" style="40" customWidth="1"/>
    <col min="7" max="16384" width="9.140625" style="1"/>
  </cols>
  <sheetData>
    <row r="1" spans="1:10" ht="18.75">
      <c r="A1" s="46" t="s">
        <v>0</v>
      </c>
      <c r="B1" s="46"/>
      <c r="C1" s="46"/>
      <c r="D1" s="46"/>
      <c r="E1" s="46"/>
      <c r="F1" s="46"/>
    </row>
    <row r="2" spans="1:10" ht="18.75">
      <c r="A2" s="46" t="s">
        <v>1</v>
      </c>
      <c r="B2" s="46"/>
      <c r="C2" s="46"/>
      <c r="D2" s="46"/>
      <c r="E2" s="46"/>
      <c r="F2" s="46"/>
    </row>
    <row r="3" spans="1:10" ht="48.75" customHeight="1">
      <c r="A3" s="47" t="s">
        <v>101</v>
      </c>
      <c r="B3" s="47"/>
      <c r="C3" s="47"/>
      <c r="D3" s="47"/>
      <c r="E3" s="47"/>
      <c r="F3" s="47"/>
    </row>
    <row r="4" spans="1:10">
      <c r="A4" s="27" t="s">
        <v>36</v>
      </c>
      <c r="B4" s="27" t="s">
        <v>37</v>
      </c>
      <c r="C4" s="27" t="s">
        <v>38</v>
      </c>
      <c r="D4" s="27" t="s">
        <v>6</v>
      </c>
      <c r="E4" s="27" t="s">
        <v>39</v>
      </c>
      <c r="F4" s="27" t="s">
        <v>40</v>
      </c>
    </row>
    <row r="5" spans="1:10" ht="120">
      <c r="A5" s="29" t="s">
        <v>83</v>
      </c>
      <c r="B5" s="29" t="s">
        <v>43</v>
      </c>
      <c r="C5" s="29">
        <v>15.61</v>
      </c>
      <c r="D5" s="29" t="s">
        <v>64</v>
      </c>
      <c r="E5" s="29">
        <v>153.84</v>
      </c>
      <c r="F5" s="29">
        <f>ROUND(E5*C5,2)</f>
        <v>2401.44</v>
      </c>
      <c r="J5" s="1" t="s">
        <v>102</v>
      </c>
    </row>
    <row r="6" spans="1:10" ht="105">
      <c r="A6" s="29" t="s">
        <v>103</v>
      </c>
      <c r="B6" s="29" t="s">
        <v>104</v>
      </c>
      <c r="C6" s="29">
        <v>1.1200000000000001</v>
      </c>
      <c r="D6" s="29" t="s">
        <v>64</v>
      </c>
      <c r="E6" s="29">
        <v>415.58</v>
      </c>
      <c r="F6" s="29">
        <f t="shared" ref="F6:F20" si="0">ROUND(E6*C6,2)</f>
        <v>465.45</v>
      </c>
    </row>
    <row r="7" spans="1:10" ht="90">
      <c r="A7" s="29" t="s">
        <v>105</v>
      </c>
      <c r="B7" s="29" t="s">
        <v>106</v>
      </c>
      <c r="C7" s="29">
        <v>1.86</v>
      </c>
      <c r="D7" s="29" t="s">
        <v>64</v>
      </c>
      <c r="E7" s="29">
        <v>1336.28</v>
      </c>
      <c r="F7" s="29">
        <f t="shared" si="0"/>
        <v>2485.48</v>
      </c>
    </row>
    <row r="8" spans="1:10" ht="135">
      <c r="A8" s="29" t="s">
        <v>107</v>
      </c>
      <c r="B8" s="29" t="s">
        <v>108</v>
      </c>
      <c r="C8" s="29">
        <v>2.11</v>
      </c>
      <c r="D8" s="29" t="s">
        <v>64</v>
      </c>
      <c r="E8" s="29">
        <v>4492.3599999999997</v>
      </c>
      <c r="F8" s="29">
        <f t="shared" si="0"/>
        <v>9478.8799999999992</v>
      </c>
    </row>
    <row r="9" spans="1:10" ht="120">
      <c r="A9" s="29" t="s">
        <v>109</v>
      </c>
      <c r="B9" s="29" t="s">
        <v>110</v>
      </c>
      <c r="C9" s="29">
        <v>5.0999999999999996</v>
      </c>
      <c r="D9" s="29" t="s">
        <v>64</v>
      </c>
      <c r="E9" s="29">
        <v>2873.96</v>
      </c>
      <c r="F9" s="29">
        <f t="shared" si="0"/>
        <v>14657.2</v>
      </c>
    </row>
    <row r="10" spans="1:10" ht="90">
      <c r="A10" s="29" t="s">
        <v>111</v>
      </c>
      <c r="B10" s="29" t="s">
        <v>112</v>
      </c>
      <c r="C10" s="29">
        <v>34.85</v>
      </c>
      <c r="D10" s="29" t="s">
        <v>20</v>
      </c>
      <c r="E10" s="29">
        <v>293.85000000000002</v>
      </c>
      <c r="F10" s="29">
        <f t="shared" si="0"/>
        <v>10240.67</v>
      </c>
    </row>
    <row r="11" spans="1:10" ht="105">
      <c r="A11" s="29" t="s">
        <v>113</v>
      </c>
      <c r="B11" s="29" t="s">
        <v>58</v>
      </c>
      <c r="C11" s="29">
        <v>1.1299999999999999</v>
      </c>
      <c r="D11" s="29" t="s">
        <v>44</v>
      </c>
      <c r="E11" s="29">
        <v>6092.63</v>
      </c>
      <c r="F11" s="29">
        <f t="shared" si="0"/>
        <v>6884.67</v>
      </c>
    </row>
    <row r="12" spans="1:10" ht="120">
      <c r="A12" s="29" t="s">
        <v>114</v>
      </c>
      <c r="B12" s="29" t="s">
        <v>60</v>
      </c>
      <c r="C12" s="29">
        <v>0.1</v>
      </c>
      <c r="D12" s="29" t="s">
        <v>115</v>
      </c>
      <c r="E12" s="29">
        <v>77259.94</v>
      </c>
      <c r="F12" s="29">
        <f t="shared" si="0"/>
        <v>7725.99</v>
      </c>
    </row>
    <row r="13" spans="1:10" ht="45">
      <c r="A13" s="29" t="s">
        <v>116</v>
      </c>
      <c r="B13" s="29" t="s">
        <v>55</v>
      </c>
      <c r="C13" s="29">
        <v>5.0199999999999996</v>
      </c>
      <c r="D13" s="28" t="s">
        <v>44</v>
      </c>
      <c r="E13" s="29">
        <v>184.61</v>
      </c>
      <c r="F13" s="29">
        <f t="shared" ref="F13:F14" si="1">+C13*E13</f>
        <v>926.74220000000003</v>
      </c>
    </row>
    <row r="14" spans="1:10" ht="30">
      <c r="A14" s="30">
        <v>10</v>
      </c>
      <c r="B14" s="34" t="s">
        <v>9</v>
      </c>
      <c r="C14" s="34">
        <v>2</v>
      </c>
      <c r="D14" s="34" t="s">
        <v>44</v>
      </c>
      <c r="E14" s="34">
        <v>345.26</v>
      </c>
      <c r="F14" s="34">
        <f t="shared" si="1"/>
        <v>690.52</v>
      </c>
    </row>
    <row r="15" spans="1:10">
      <c r="A15" s="28">
        <v>11</v>
      </c>
      <c r="B15" s="29" t="s">
        <v>117</v>
      </c>
      <c r="C15" s="29"/>
      <c r="D15" s="29"/>
      <c r="E15" s="29"/>
      <c r="F15" s="29"/>
    </row>
    <row r="16" spans="1:10">
      <c r="A16" s="29" t="s">
        <v>93</v>
      </c>
      <c r="B16" s="29" t="s">
        <v>69</v>
      </c>
      <c r="C16" s="29">
        <v>4.49</v>
      </c>
      <c r="D16" s="29" t="s">
        <v>44</v>
      </c>
      <c r="E16" s="29">
        <v>893.67</v>
      </c>
      <c r="F16" s="29">
        <f t="shared" si="0"/>
        <v>4012.58</v>
      </c>
    </row>
    <row r="17" spans="1:6">
      <c r="A17" s="29" t="s">
        <v>94</v>
      </c>
      <c r="B17" s="29" t="s">
        <v>118</v>
      </c>
      <c r="C17" s="29">
        <v>1.1200000000000001</v>
      </c>
      <c r="D17" s="29" t="s">
        <v>44</v>
      </c>
      <c r="E17" s="29">
        <v>363.98</v>
      </c>
      <c r="F17" s="29">
        <f t="shared" si="0"/>
        <v>407.66</v>
      </c>
    </row>
    <row r="18" spans="1:6">
      <c r="A18" s="29" t="s">
        <v>96</v>
      </c>
      <c r="B18" s="29" t="s">
        <v>73</v>
      </c>
      <c r="C18" s="29">
        <v>6.95</v>
      </c>
      <c r="D18" s="29" t="s">
        <v>44</v>
      </c>
      <c r="E18" s="29">
        <v>819.59</v>
      </c>
      <c r="F18" s="29">
        <f t="shared" si="0"/>
        <v>5696.15</v>
      </c>
    </row>
    <row r="19" spans="1:6">
      <c r="A19" s="29" t="s">
        <v>97</v>
      </c>
      <c r="B19" s="29" t="s">
        <v>75</v>
      </c>
      <c r="C19" s="29">
        <v>2.87</v>
      </c>
      <c r="D19" s="29" t="s">
        <v>44</v>
      </c>
      <c r="E19" s="29">
        <v>496.4</v>
      </c>
      <c r="F19" s="29">
        <f t="shared" si="0"/>
        <v>1424.67</v>
      </c>
    </row>
    <row r="20" spans="1:6">
      <c r="A20" s="29" t="s">
        <v>98</v>
      </c>
      <c r="B20" s="29" t="s">
        <v>77</v>
      </c>
      <c r="C20" s="29">
        <v>15.61</v>
      </c>
      <c r="D20" s="29" t="s">
        <v>44</v>
      </c>
      <c r="E20" s="29">
        <v>177.1</v>
      </c>
      <c r="F20" s="29">
        <f t="shared" si="0"/>
        <v>2764.53</v>
      </c>
    </row>
    <row r="21" spans="1:6">
      <c r="A21" s="29"/>
      <c r="B21" s="29"/>
      <c r="C21" s="29"/>
      <c r="D21" s="29"/>
      <c r="E21" s="29" t="s">
        <v>29</v>
      </c>
      <c r="F21" s="29">
        <f>SUM(F5:F20)</f>
        <v>70262.632199999993</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15"/>
  <sheetViews>
    <sheetView topLeftCell="A13" workbookViewId="0">
      <selection activeCell="J15" sqref="J15"/>
    </sheetView>
  </sheetViews>
  <sheetFormatPr defaultRowHeight="15"/>
  <cols>
    <col min="1" max="1" width="9.140625" style="37"/>
    <col min="2" max="2" width="42.85546875" style="38" customWidth="1"/>
    <col min="3" max="6" width="0" style="1" hidden="1" customWidth="1"/>
    <col min="7" max="7" width="9.140625" style="1"/>
    <col min="8" max="8" width="9.140625" style="39"/>
    <col min="9" max="9" width="11.28515625" style="1" customWidth="1"/>
    <col min="10" max="10" width="16.42578125" style="40" customWidth="1"/>
    <col min="11" max="16384" width="9.140625" style="1"/>
  </cols>
  <sheetData>
    <row r="1" spans="1:10" ht="18.75">
      <c r="A1" s="46" t="s">
        <v>0</v>
      </c>
      <c r="B1" s="46"/>
      <c r="C1" s="46"/>
      <c r="D1" s="46"/>
      <c r="E1" s="46"/>
      <c r="F1" s="46"/>
      <c r="G1" s="46"/>
      <c r="H1" s="46"/>
      <c r="I1" s="46"/>
      <c r="J1" s="46"/>
    </row>
    <row r="2" spans="1:10" ht="18.75">
      <c r="A2" s="46" t="s">
        <v>1</v>
      </c>
      <c r="B2" s="46"/>
      <c r="C2" s="46"/>
      <c r="D2" s="46"/>
      <c r="E2" s="46"/>
      <c r="F2" s="46"/>
      <c r="G2" s="46"/>
      <c r="H2" s="46"/>
      <c r="I2" s="46"/>
      <c r="J2" s="46"/>
    </row>
    <row r="3" spans="1:10" ht="56.25" customHeight="1">
      <c r="A3" s="47" t="s">
        <v>119</v>
      </c>
      <c r="B3" s="47"/>
      <c r="C3" s="47"/>
      <c r="D3" s="47"/>
      <c r="E3" s="47"/>
      <c r="F3" s="47"/>
      <c r="G3" s="47"/>
      <c r="H3" s="47"/>
      <c r="I3" s="47"/>
      <c r="J3" s="47"/>
    </row>
    <row r="4" spans="1:10">
      <c r="A4" s="27" t="s">
        <v>36</v>
      </c>
      <c r="B4" s="27" t="s">
        <v>37</v>
      </c>
      <c r="C4" s="27" t="s">
        <v>38</v>
      </c>
      <c r="D4" s="27"/>
      <c r="E4" s="27"/>
      <c r="F4" s="27"/>
      <c r="G4" s="27" t="s">
        <v>38</v>
      </c>
      <c r="H4" s="27" t="s">
        <v>6</v>
      </c>
      <c r="I4" s="27" t="s">
        <v>39</v>
      </c>
      <c r="J4" s="27" t="s">
        <v>40</v>
      </c>
    </row>
    <row r="5" spans="1:10" s="38" customFormat="1" ht="30">
      <c r="A5" s="30">
        <v>1</v>
      </c>
      <c r="B5" s="29" t="s">
        <v>41</v>
      </c>
      <c r="C5" s="29">
        <v>10</v>
      </c>
      <c r="D5" s="29">
        <v>5</v>
      </c>
      <c r="E5" s="29">
        <v>15</v>
      </c>
      <c r="F5" s="29">
        <v>12</v>
      </c>
      <c r="G5" s="29">
        <v>5</v>
      </c>
      <c r="H5" s="28" t="s">
        <v>10</v>
      </c>
      <c r="I5" s="29">
        <v>330.4</v>
      </c>
      <c r="J5" s="29">
        <f>G5*I5</f>
        <v>1652</v>
      </c>
    </row>
    <row r="6" spans="1:10" ht="150">
      <c r="A6" s="30" t="s">
        <v>120</v>
      </c>
      <c r="B6" s="29" t="s">
        <v>90</v>
      </c>
      <c r="C6" s="31">
        <v>4.74</v>
      </c>
      <c r="D6" s="31"/>
      <c r="E6" s="31"/>
      <c r="F6" s="31">
        <v>18.13</v>
      </c>
      <c r="G6" s="29">
        <v>42.48</v>
      </c>
      <c r="H6" s="33" t="s">
        <v>44</v>
      </c>
      <c r="I6" s="31">
        <v>4858.76</v>
      </c>
      <c r="J6" s="29">
        <f t="shared" ref="J6:J10" si="0">G6*I6</f>
        <v>206400.12479999999</v>
      </c>
    </row>
    <row r="7" spans="1:10" ht="45">
      <c r="A7" s="30" t="s">
        <v>121</v>
      </c>
      <c r="B7" s="34" t="s">
        <v>55</v>
      </c>
      <c r="C7" s="31">
        <v>100.37</v>
      </c>
      <c r="D7" s="43">
        <v>126.02</v>
      </c>
      <c r="E7" s="43">
        <v>99.26</v>
      </c>
      <c r="F7" s="43">
        <v>104.09</v>
      </c>
      <c r="G7" s="29">
        <v>27.89</v>
      </c>
      <c r="H7" s="30" t="s">
        <v>56</v>
      </c>
      <c r="I7" s="31">
        <v>184.61</v>
      </c>
      <c r="J7" s="29">
        <f t="shared" si="0"/>
        <v>5148.7729000000008</v>
      </c>
    </row>
    <row r="8" spans="1:10">
      <c r="A8" s="33">
        <v>4</v>
      </c>
      <c r="B8" s="35" t="s">
        <v>67</v>
      </c>
      <c r="C8" s="36"/>
      <c r="D8" s="36"/>
      <c r="E8" s="36"/>
      <c r="F8" s="36"/>
      <c r="G8" s="29"/>
      <c r="H8" s="28"/>
      <c r="I8" s="36"/>
      <c r="J8" s="29"/>
    </row>
    <row r="9" spans="1:10">
      <c r="A9" s="33" t="s">
        <v>68</v>
      </c>
      <c r="B9" s="29" t="s">
        <v>69</v>
      </c>
      <c r="C9" s="29">
        <v>49.02</v>
      </c>
      <c r="D9" s="29" t="s">
        <v>44</v>
      </c>
      <c r="E9" s="29">
        <v>907.31</v>
      </c>
      <c r="F9" s="29">
        <v>11.92</v>
      </c>
      <c r="G9" s="29">
        <v>18.27</v>
      </c>
      <c r="H9" s="29" t="s">
        <v>44</v>
      </c>
      <c r="I9" s="29">
        <v>893.67</v>
      </c>
      <c r="J9" s="29">
        <f t="shared" si="0"/>
        <v>16327.350899999999</v>
      </c>
    </row>
    <row r="10" spans="1:10">
      <c r="A10" s="33" t="s">
        <v>70</v>
      </c>
      <c r="B10" s="29" t="s">
        <v>122</v>
      </c>
      <c r="C10" s="29">
        <v>98.04</v>
      </c>
      <c r="D10" s="29" t="s">
        <v>44</v>
      </c>
      <c r="E10" s="29">
        <v>541.66999999999996</v>
      </c>
      <c r="F10" s="29">
        <v>18.25</v>
      </c>
      <c r="G10" s="29">
        <v>36.53</v>
      </c>
      <c r="H10" s="29" t="s">
        <v>44</v>
      </c>
      <c r="I10" s="29">
        <v>496.4</v>
      </c>
      <c r="J10" s="29">
        <f t="shared" si="0"/>
        <v>18133.491999999998</v>
      </c>
    </row>
    <row r="11" spans="1:10">
      <c r="A11" s="33"/>
      <c r="B11" s="35"/>
      <c r="C11" s="36"/>
      <c r="D11" s="36"/>
      <c r="E11" s="36"/>
      <c r="F11" s="36"/>
      <c r="G11" s="36"/>
      <c r="H11" s="28"/>
      <c r="I11" s="36" t="s">
        <v>78</v>
      </c>
      <c r="J11" s="31">
        <f>SUM(J5:J10)</f>
        <v>247661.74059999999</v>
      </c>
    </row>
    <row r="12" spans="1:10">
      <c r="A12" s="33"/>
      <c r="B12" s="35"/>
      <c r="C12" s="36"/>
      <c r="D12" s="36"/>
      <c r="E12" s="36"/>
      <c r="F12" s="36"/>
      <c r="G12" s="36"/>
      <c r="H12" s="28"/>
      <c r="I12" s="29" t="s">
        <v>79</v>
      </c>
      <c r="J12" s="29">
        <f>J11*12/100</f>
        <v>29719.408871999996</v>
      </c>
    </row>
    <row r="13" spans="1:10">
      <c r="A13" s="33"/>
      <c r="B13" s="35"/>
      <c r="C13" s="36"/>
      <c r="D13" s="36"/>
      <c r="E13" s="36"/>
      <c r="F13" s="36"/>
      <c r="G13" s="36"/>
      <c r="H13" s="28"/>
      <c r="I13" s="29"/>
      <c r="J13" s="29">
        <f>J12+J11</f>
        <v>277381.14947199996</v>
      </c>
    </row>
    <row r="14" spans="1:10" ht="30">
      <c r="A14" s="33"/>
      <c r="B14" s="35"/>
      <c r="C14" s="36"/>
      <c r="D14" s="36"/>
      <c r="E14" s="36"/>
      <c r="F14" s="36"/>
      <c r="G14" s="36"/>
      <c r="H14" s="28"/>
      <c r="I14" s="29" t="s">
        <v>80</v>
      </c>
      <c r="J14" s="29">
        <f>J13*1/100</f>
        <v>2773.8114947199997</v>
      </c>
    </row>
    <row r="15" spans="1:10">
      <c r="A15" s="33"/>
      <c r="B15" s="35"/>
      <c r="C15" s="36"/>
      <c r="D15" s="36"/>
      <c r="E15" s="36"/>
      <c r="F15" s="36"/>
      <c r="G15" s="36"/>
      <c r="H15" s="28"/>
      <c r="I15" s="29" t="s">
        <v>81</v>
      </c>
      <c r="J15" s="29">
        <f>J14+J13</f>
        <v>280154.96096671995</v>
      </c>
    </row>
  </sheetData>
  <mergeCells count="3">
    <mergeCell ref="A1:J1"/>
    <mergeCell ref="A2:J2"/>
    <mergeCell ref="A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4"/>
  <sheetViews>
    <sheetView topLeftCell="A16" workbookViewId="0">
      <selection activeCell="H27" sqref="H27"/>
    </sheetView>
  </sheetViews>
  <sheetFormatPr defaultRowHeight="15"/>
  <cols>
    <col min="1" max="1" width="9.140625" style="37"/>
    <col min="2" max="2" width="45.28515625" style="38" customWidth="1"/>
    <col min="3" max="3" width="10.140625" style="1" customWidth="1"/>
    <col min="4" max="4" width="9.140625" style="39"/>
    <col min="5" max="5" width="9.7109375" style="1" bestFit="1" customWidth="1"/>
    <col min="6" max="6" width="16.42578125" style="40" customWidth="1"/>
    <col min="7" max="16384" width="9.140625" style="1"/>
  </cols>
  <sheetData>
    <row r="1" spans="1:6" ht="18.75">
      <c r="A1" s="46" t="s">
        <v>0</v>
      </c>
      <c r="B1" s="46"/>
      <c r="C1" s="46"/>
      <c r="D1" s="46"/>
      <c r="E1" s="46"/>
      <c r="F1" s="46"/>
    </row>
    <row r="2" spans="1:6" ht="18.75">
      <c r="A2" s="46" t="s">
        <v>1</v>
      </c>
      <c r="B2" s="46"/>
      <c r="C2" s="46"/>
      <c r="D2" s="46"/>
      <c r="E2" s="46"/>
      <c r="F2" s="46"/>
    </row>
    <row r="3" spans="1:6" ht="64.5" customHeight="1">
      <c r="A3" s="47" t="s">
        <v>123</v>
      </c>
      <c r="B3" s="47"/>
      <c r="C3" s="47"/>
      <c r="D3" s="47"/>
      <c r="E3" s="47"/>
      <c r="F3" s="47"/>
    </row>
    <row r="4" spans="1:6">
      <c r="A4" s="27" t="s">
        <v>36</v>
      </c>
      <c r="B4" s="27" t="s">
        <v>37</v>
      </c>
      <c r="C4" s="27" t="s">
        <v>38</v>
      </c>
      <c r="D4" s="27" t="s">
        <v>6</v>
      </c>
      <c r="E4" s="27" t="s">
        <v>39</v>
      </c>
      <c r="F4" s="27" t="s">
        <v>40</v>
      </c>
    </row>
    <row r="5" spans="1:6" ht="120">
      <c r="A5" s="30" t="s">
        <v>124</v>
      </c>
      <c r="B5" s="29" t="s">
        <v>43</v>
      </c>
      <c r="C5" s="27">
        <v>123.86</v>
      </c>
      <c r="D5" s="28" t="s">
        <v>44</v>
      </c>
      <c r="E5" s="31">
        <v>153.84</v>
      </c>
      <c r="F5" s="44">
        <f>C5*E5</f>
        <v>19054.6224</v>
      </c>
    </row>
    <row r="6" spans="1:6" ht="105">
      <c r="A6" s="30" t="s">
        <v>103</v>
      </c>
      <c r="B6" s="29" t="s">
        <v>53</v>
      </c>
      <c r="C6" s="27">
        <v>46.45</v>
      </c>
      <c r="D6" s="29" t="s">
        <v>44</v>
      </c>
      <c r="E6" s="29">
        <v>415.58</v>
      </c>
      <c r="F6" s="44">
        <f t="shared" ref="F6:F19" si="0">C6*E6</f>
        <v>19303.690999999999</v>
      </c>
    </row>
    <row r="7" spans="1:6" ht="90">
      <c r="A7" s="30" t="s">
        <v>125</v>
      </c>
      <c r="B7" s="29" t="s">
        <v>51</v>
      </c>
      <c r="C7" s="27">
        <v>77.47</v>
      </c>
      <c r="D7" s="29" t="s">
        <v>44</v>
      </c>
      <c r="E7" s="29">
        <v>1438.96</v>
      </c>
      <c r="F7" s="44">
        <f t="shared" si="0"/>
        <v>111476.23119999999</v>
      </c>
    </row>
    <row r="8" spans="1:6" ht="90">
      <c r="A8" s="30" t="s">
        <v>126</v>
      </c>
      <c r="B8" s="29" t="s">
        <v>58</v>
      </c>
      <c r="C8" s="27">
        <v>1.7</v>
      </c>
      <c r="D8" s="28" t="s">
        <v>44</v>
      </c>
      <c r="E8" s="31">
        <v>6092.63</v>
      </c>
      <c r="F8" s="44">
        <f t="shared" si="0"/>
        <v>10357.471</v>
      </c>
    </row>
    <row r="9" spans="1:6" ht="45">
      <c r="A9" s="29" t="s">
        <v>127</v>
      </c>
      <c r="B9" s="29" t="s">
        <v>55</v>
      </c>
      <c r="C9" s="27">
        <v>65.06</v>
      </c>
      <c r="D9" s="29" t="s">
        <v>56</v>
      </c>
      <c r="E9" s="29">
        <v>184.61</v>
      </c>
      <c r="F9" s="44">
        <f t="shared" si="0"/>
        <v>12010.726600000002</v>
      </c>
    </row>
    <row r="10" spans="1:6" ht="105">
      <c r="A10" s="29" t="s">
        <v>128</v>
      </c>
      <c r="B10" s="29" t="s">
        <v>129</v>
      </c>
      <c r="C10" s="27">
        <v>4.8000000000000001E-2</v>
      </c>
      <c r="D10" s="29" t="s">
        <v>61</v>
      </c>
      <c r="E10" s="29">
        <v>79086.94</v>
      </c>
      <c r="F10" s="44">
        <f t="shared" si="0"/>
        <v>3796.1731200000004</v>
      </c>
    </row>
    <row r="11" spans="1:6" ht="120">
      <c r="A11" s="29" t="s">
        <v>130</v>
      </c>
      <c r="B11" s="29" t="s">
        <v>60</v>
      </c>
      <c r="C11" s="27">
        <v>0.10199999999999999</v>
      </c>
      <c r="D11" s="29" t="s">
        <v>61</v>
      </c>
      <c r="E11" s="29">
        <v>77259.94</v>
      </c>
      <c r="F11" s="44">
        <f t="shared" si="0"/>
        <v>7880.5138799999995</v>
      </c>
    </row>
    <row r="12" spans="1:6" ht="30">
      <c r="A12" s="28">
        <v>8</v>
      </c>
      <c r="B12" s="29" t="s">
        <v>41</v>
      </c>
      <c r="C12" s="27">
        <v>5</v>
      </c>
      <c r="D12" s="29" t="s">
        <v>10</v>
      </c>
      <c r="E12" s="29">
        <v>330.4</v>
      </c>
      <c r="F12" s="44">
        <f t="shared" si="0"/>
        <v>1652</v>
      </c>
    </row>
    <row r="13" spans="1:6" ht="135">
      <c r="A13" s="29" t="s">
        <v>131</v>
      </c>
      <c r="B13" s="29" t="s">
        <v>90</v>
      </c>
      <c r="C13" s="27">
        <v>92.89</v>
      </c>
      <c r="D13" s="29" t="s">
        <v>44</v>
      </c>
      <c r="E13" s="29">
        <v>4858.76</v>
      </c>
      <c r="F13" s="44">
        <f t="shared" si="0"/>
        <v>451330.21640000003</v>
      </c>
    </row>
    <row r="14" spans="1:6">
      <c r="A14" s="33">
        <v>10</v>
      </c>
      <c r="B14" s="35" t="s">
        <v>67</v>
      </c>
      <c r="C14" s="27"/>
      <c r="D14" s="28"/>
      <c r="E14" s="36"/>
      <c r="F14" s="44"/>
    </row>
    <row r="15" spans="1:6">
      <c r="A15" s="29" t="s">
        <v>68</v>
      </c>
      <c r="B15" s="29" t="s">
        <v>69</v>
      </c>
      <c r="C15" s="27">
        <v>40.67</v>
      </c>
      <c r="D15" s="29" t="s">
        <v>44</v>
      </c>
      <c r="E15" s="29">
        <v>893.67</v>
      </c>
      <c r="F15" s="44">
        <f t="shared" si="0"/>
        <v>36345.558899999996</v>
      </c>
    </row>
    <row r="16" spans="1:6">
      <c r="A16" s="29" t="s">
        <v>70</v>
      </c>
      <c r="B16" s="29" t="s">
        <v>132</v>
      </c>
      <c r="C16" s="27">
        <v>46.45</v>
      </c>
      <c r="D16" s="29" t="s">
        <v>44</v>
      </c>
      <c r="E16" s="29">
        <v>363.98</v>
      </c>
      <c r="F16" s="44">
        <f t="shared" si="0"/>
        <v>16906.871000000003</v>
      </c>
    </row>
    <row r="17" spans="1:6">
      <c r="A17" s="29" t="s">
        <v>72</v>
      </c>
      <c r="B17" s="29" t="s">
        <v>122</v>
      </c>
      <c r="C17" s="27">
        <v>81.349999999999994</v>
      </c>
      <c r="D17" s="29" t="s">
        <v>44</v>
      </c>
      <c r="E17" s="29">
        <v>496.4</v>
      </c>
      <c r="F17" s="44">
        <f t="shared" si="0"/>
        <v>40382.139999999992</v>
      </c>
    </row>
    <row r="18" spans="1:6">
      <c r="A18" s="29" t="s">
        <v>74</v>
      </c>
      <c r="B18" s="29" t="s">
        <v>133</v>
      </c>
      <c r="C18" s="27">
        <v>77.47</v>
      </c>
      <c r="D18" s="29" t="s">
        <v>44</v>
      </c>
      <c r="E18" s="29">
        <v>819.59</v>
      </c>
      <c r="F18" s="44">
        <f t="shared" si="0"/>
        <v>63493.637300000002</v>
      </c>
    </row>
    <row r="19" spans="1:6">
      <c r="A19" s="29" t="s">
        <v>76</v>
      </c>
      <c r="B19" s="29" t="s">
        <v>77</v>
      </c>
      <c r="C19" s="27">
        <v>123.86</v>
      </c>
      <c r="D19" s="29" t="s">
        <v>44</v>
      </c>
      <c r="E19" s="29">
        <v>177.1</v>
      </c>
      <c r="F19" s="44">
        <f t="shared" si="0"/>
        <v>21935.606</v>
      </c>
    </row>
    <row r="20" spans="1:6" ht="15.75">
      <c r="A20" s="33"/>
      <c r="B20" s="35"/>
      <c r="C20" s="36"/>
      <c r="D20" s="28"/>
      <c r="E20" s="36" t="s">
        <v>78</v>
      </c>
      <c r="F20" s="45">
        <f>SUM(F5:F19)</f>
        <v>815925.45880000002</v>
      </c>
    </row>
    <row r="21" spans="1:6" ht="30">
      <c r="A21" s="33"/>
      <c r="B21" s="35"/>
      <c r="C21" s="36"/>
      <c r="D21" s="28"/>
      <c r="E21" s="29" t="s">
        <v>79</v>
      </c>
      <c r="F21" s="29">
        <f>F20*12/100</f>
        <v>97911.055055999997</v>
      </c>
    </row>
    <row r="22" spans="1:6">
      <c r="A22" s="33"/>
      <c r="B22" s="35"/>
      <c r="C22" s="36"/>
      <c r="D22" s="28"/>
      <c r="E22" s="29"/>
      <c r="F22" s="29">
        <f>F21+F20</f>
        <v>913836.51385600003</v>
      </c>
    </row>
    <row r="23" spans="1:6" ht="30">
      <c r="A23" s="33"/>
      <c r="B23" s="35"/>
      <c r="C23" s="36"/>
      <c r="D23" s="28"/>
      <c r="E23" s="29" t="s">
        <v>80</v>
      </c>
      <c r="F23" s="29">
        <f>F22*1/100</f>
        <v>9138.3651385600006</v>
      </c>
    </row>
    <row r="24" spans="1:6">
      <c r="A24" s="33"/>
      <c r="B24" s="35"/>
      <c r="C24" s="36"/>
      <c r="D24" s="28"/>
      <c r="E24" s="29" t="s">
        <v>81</v>
      </c>
      <c r="F24" s="29">
        <f>F23+F22</f>
        <v>922974.87899455999</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25"/>
  <sheetViews>
    <sheetView topLeftCell="A16" workbookViewId="0">
      <selection activeCell="H26" sqref="H26"/>
    </sheetView>
  </sheetViews>
  <sheetFormatPr defaultRowHeight="15"/>
  <cols>
    <col min="1" max="1" width="9.140625" style="37"/>
    <col min="2" max="2" width="45.28515625" style="38" customWidth="1"/>
    <col min="3" max="4" width="10.140625" style="1" hidden="1" customWidth="1"/>
    <col min="5" max="5" width="10.140625" style="1" customWidth="1"/>
    <col min="6" max="6" width="9.140625" style="39"/>
    <col min="7" max="7" width="9.7109375" style="1" bestFit="1" customWidth="1"/>
    <col min="8" max="8" width="16.42578125" style="40" customWidth="1"/>
    <col min="9" max="16384" width="9.140625" style="1"/>
  </cols>
  <sheetData>
    <row r="1" spans="1:8" ht="18.75">
      <c r="A1" s="46" t="s">
        <v>0</v>
      </c>
      <c r="B1" s="46"/>
      <c r="C1" s="46"/>
      <c r="D1" s="46"/>
      <c r="E1" s="46"/>
      <c r="F1" s="46"/>
      <c r="G1" s="46"/>
      <c r="H1" s="46"/>
    </row>
    <row r="2" spans="1:8" ht="18.75">
      <c r="A2" s="46" t="s">
        <v>1</v>
      </c>
      <c r="B2" s="46"/>
      <c r="C2" s="46"/>
      <c r="D2" s="46"/>
      <c r="E2" s="46"/>
      <c r="F2" s="46"/>
      <c r="G2" s="46"/>
      <c r="H2" s="46"/>
    </row>
    <row r="3" spans="1:8" ht="64.5" customHeight="1">
      <c r="A3" s="47" t="s">
        <v>134</v>
      </c>
      <c r="B3" s="47"/>
      <c r="C3" s="47"/>
      <c r="D3" s="47"/>
      <c r="E3" s="47"/>
      <c r="F3" s="47"/>
      <c r="G3" s="47"/>
      <c r="H3" s="47"/>
    </row>
    <row r="4" spans="1:8">
      <c r="A4" s="27" t="s">
        <v>36</v>
      </c>
      <c r="B4" s="27" t="s">
        <v>37</v>
      </c>
      <c r="C4" s="27" t="s">
        <v>38</v>
      </c>
      <c r="D4" s="27"/>
      <c r="E4" s="27" t="s">
        <v>38</v>
      </c>
      <c r="F4" s="27" t="s">
        <v>6</v>
      </c>
      <c r="G4" s="27" t="s">
        <v>39</v>
      </c>
      <c r="H4" s="27" t="s">
        <v>40</v>
      </c>
    </row>
    <row r="5" spans="1:8" ht="120">
      <c r="A5" s="30" t="s">
        <v>124</v>
      </c>
      <c r="B5" s="29" t="s">
        <v>43</v>
      </c>
      <c r="C5" s="27">
        <v>33.57</v>
      </c>
      <c r="D5" s="27">
        <v>40.200000000000003</v>
      </c>
      <c r="E5" s="27">
        <f>C5+D5</f>
        <v>73.77000000000001</v>
      </c>
      <c r="F5" s="28" t="s">
        <v>44</v>
      </c>
      <c r="G5" s="31">
        <v>153.84</v>
      </c>
      <c r="H5" s="44">
        <f>E5*G5</f>
        <v>11348.776800000001</v>
      </c>
    </row>
    <row r="6" spans="1:8" ht="105">
      <c r="A6" s="30" t="s">
        <v>103</v>
      </c>
      <c r="B6" s="29" t="s">
        <v>53</v>
      </c>
      <c r="C6" s="27">
        <v>3.14</v>
      </c>
      <c r="D6" s="27">
        <v>12.11</v>
      </c>
      <c r="E6" s="27">
        <f t="shared" ref="E6:E20" si="0">C6+D6</f>
        <v>15.25</v>
      </c>
      <c r="F6" s="29" t="s">
        <v>44</v>
      </c>
      <c r="G6" s="29">
        <v>415.58</v>
      </c>
      <c r="H6" s="44">
        <f t="shared" ref="H6:H20" si="1">E6*G6</f>
        <v>6337.5949999999993</v>
      </c>
    </row>
    <row r="7" spans="1:8" ht="90">
      <c r="A7" s="30" t="s">
        <v>125</v>
      </c>
      <c r="B7" s="29" t="s">
        <v>51</v>
      </c>
      <c r="C7" s="27">
        <v>5.28</v>
      </c>
      <c r="D7" s="27">
        <v>20.34</v>
      </c>
      <c r="E7" s="27">
        <f t="shared" si="0"/>
        <v>25.62</v>
      </c>
      <c r="F7" s="29" t="s">
        <v>44</v>
      </c>
      <c r="G7" s="29">
        <v>1438.96</v>
      </c>
      <c r="H7" s="44">
        <f t="shared" si="1"/>
        <v>36866.155200000001</v>
      </c>
    </row>
    <row r="8" spans="1:8" ht="60">
      <c r="A8" s="30" t="s">
        <v>48</v>
      </c>
      <c r="B8" s="29" t="s">
        <v>49</v>
      </c>
      <c r="C8" s="27">
        <v>15.5</v>
      </c>
      <c r="D8" s="27">
        <v>0</v>
      </c>
      <c r="E8" s="27">
        <f t="shared" si="0"/>
        <v>15.5</v>
      </c>
      <c r="F8" s="33" t="s">
        <v>44</v>
      </c>
      <c r="G8" s="31">
        <v>5891.97</v>
      </c>
      <c r="H8" s="44">
        <f t="shared" si="1"/>
        <v>91325.535000000003</v>
      </c>
    </row>
    <row r="9" spans="1:8" ht="90">
      <c r="A9" s="30" t="s">
        <v>135</v>
      </c>
      <c r="B9" s="29" t="s">
        <v>58</v>
      </c>
      <c r="C9" s="27">
        <v>4.3099999999999996</v>
      </c>
      <c r="D9" s="27">
        <v>0</v>
      </c>
      <c r="E9" s="27">
        <f t="shared" si="0"/>
        <v>4.3099999999999996</v>
      </c>
      <c r="F9" s="28" t="s">
        <v>44</v>
      </c>
      <c r="G9" s="31">
        <v>6092.63</v>
      </c>
      <c r="H9" s="44">
        <f t="shared" si="1"/>
        <v>26259.235299999997</v>
      </c>
    </row>
    <row r="10" spans="1:8" ht="45">
      <c r="A10" s="29" t="s">
        <v>136</v>
      </c>
      <c r="B10" s="29" t="s">
        <v>55</v>
      </c>
      <c r="C10" s="27">
        <v>101.4</v>
      </c>
      <c r="D10" s="27">
        <v>13.25</v>
      </c>
      <c r="E10" s="27">
        <f t="shared" si="0"/>
        <v>114.65</v>
      </c>
      <c r="F10" s="29" t="s">
        <v>56</v>
      </c>
      <c r="G10" s="29">
        <v>184.61</v>
      </c>
      <c r="H10" s="44">
        <f t="shared" si="1"/>
        <v>21165.536500000002</v>
      </c>
    </row>
    <row r="11" spans="1:8" ht="105">
      <c r="A11" s="29" t="s">
        <v>137</v>
      </c>
      <c r="B11" s="29" t="s">
        <v>129</v>
      </c>
      <c r="C11" s="27">
        <v>1.2170000000000001</v>
      </c>
      <c r="D11" s="27">
        <v>0</v>
      </c>
      <c r="E11" s="27">
        <f t="shared" si="0"/>
        <v>1.2170000000000001</v>
      </c>
      <c r="F11" s="29" t="s">
        <v>61</v>
      </c>
      <c r="G11" s="29">
        <v>79086.94</v>
      </c>
      <c r="H11" s="44">
        <f t="shared" si="1"/>
        <v>96248.805980000005</v>
      </c>
    </row>
    <row r="12" spans="1:8" ht="120">
      <c r="A12" s="29" t="s">
        <v>138</v>
      </c>
      <c r="B12" s="29" t="s">
        <v>60</v>
      </c>
      <c r="C12" s="27">
        <v>0.25900000000000001</v>
      </c>
      <c r="D12" s="27">
        <v>0</v>
      </c>
      <c r="E12" s="27">
        <f t="shared" si="0"/>
        <v>0.25900000000000001</v>
      </c>
      <c r="F12" s="29" t="s">
        <v>61</v>
      </c>
      <c r="G12" s="29">
        <v>77259.94</v>
      </c>
      <c r="H12" s="44">
        <f t="shared" si="1"/>
        <v>20010.32446</v>
      </c>
    </row>
    <row r="13" spans="1:8" ht="30">
      <c r="A13" s="28">
        <v>9</v>
      </c>
      <c r="B13" s="29" t="s">
        <v>41</v>
      </c>
      <c r="C13" s="27">
        <v>7</v>
      </c>
      <c r="D13" s="27">
        <v>5</v>
      </c>
      <c r="E13" s="27">
        <f t="shared" si="0"/>
        <v>12</v>
      </c>
      <c r="F13" s="29" t="s">
        <v>10</v>
      </c>
      <c r="G13" s="29">
        <v>330.4</v>
      </c>
      <c r="H13" s="44">
        <f t="shared" si="1"/>
        <v>3964.7999999999997</v>
      </c>
    </row>
    <row r="14" spans="1:8" ht="135">
      <c r="A14" s="29" t="s">
        <v>139</v>
      </c>
      <c r="B14" s="29" t="s">
        <v>90</v>
      </c>
      <c r="C14" s="27">
        <v>0</v>
      </c>
      <c r="D14" s="27">
        <v>53.95</v>
      </c>
      <c r="E14" s="27">
        <f t="shared" si="0"/>
        <v>53.95</v>
      </c>
      <c r="F14" s="29" t="s">
        <v>44</v>
      </c>
      <c r="G14" s="29">
        <v>4858.76</v>
      </c>
      <c r="H14" s="44">
        <f t="shared" si="1"/>
        <v>262130.10200000001</v>
      </c>
    </row>
    <row r="15" spans="1:8">
      <c r="A15" s="33">
        <v>11</v>
      </c>
      <c r="B15" s="35" t="s">
        <v>67</v>
      </c>
      <c r="C15" s="27"/>
      <c r="D15" s="27"/>
      <c r="E15" s="27"/>
      <c r="F15" s="28"/>
      <c r="G15" s="36"/>
      <c r="H15" s="44">
        <f t="shared" si="1"/>
        <v>0</v>
      </c>
    </row>
    <row r="16" spans="1:8">
      <c r="A16" s="29" t="s">
        <v>68</v>
      </c>
      <c r="B16" s="29" t="s">
        <v>69</v>
      </c>
      <c r="C16" s="27">
        <v>8.52</v>
      </c>
      <c r="D16" s="27">
        <v>23.2</v>
      </c>
      <c r="E16" s="27">
        <f t="shared" si="0"/>
        <v>31.72</v>
      </c>
      <c r="F16" s="29" t="s">
        <v>44</v>
      </c>
      <c r="G16" s="29">
        <v>893.67</v>
      </c>
      <c r="H16" s="44">
        <f t="shared" si="1"/>
        <v>28347.212399999997</v>
      </c>
    </row>
    <row r="17" spans="1:8">
      <c r="A17" s="29" t="s">
        <v>70</v>
      </c>
      <c r="B17" s="29" t="s">
        <v>132</v>
      </c>
      <c r="C17" s="27">
        <v>3.14</v>
      </c>
      <c r="D17" s="27">
        <v>12.11</v>
      </c>
      <c r="E17" s="27">
        <f t="shared" si="0"/>
        <v>15.25</v>
      </c>
      <c r="F17" s="29" t="s">
        <v>44</v>
      </c>
      <c r="G17" s="29">
        <v>363.98</v>
      </c>
      <c r="H17" s="44">
        <f t="shared" si="1"/>
        <v>5550.6950000000006</v>
      </c>
    </row>
    <row r="18" spans="1:8">
      <c r="A18" s="29" t="s">
        <v>72</v>
      </c>
      <c r="B18" s="29" t="s">
        <v>122</v>
      </c>
      <c r="C18" s="27">
        <v>17.04</v>
      </c>
      <c r="D18" s="27">
        <v>46.4</v>
      </c>
      <c r="E18" s="27">
        <f t="shared" si="0"/>
        <v>63.44</v>
      </c>
      <c r="F18" s="29" t="s">
        <v>44</v>
      </c>
      <c r="G18" s="29">
        <v>496.4</v>
      </c>
      <c r="H18" s="44">
        <f t="shared" si="1"/>
        <v>31491.615999999998</v>
      </c>
    </row>
    <row r="19" spans="1:8">
      <c r="A19" s="29" t="s">
        <v>74</v>
      </c>
      <c r="B19" s="29" t="s">
        <v>133</v>
      </c>
      <c r="C19" s="27">
        <v>5.25</v>
      </c>
      <c r="D19" s="27">
        <v>20.34</v>
      </c>
      <c r="E19" s="27">
        <f t="shared" si="0"/>
        <v>25.59</v>
      </c>
      <c r="F19" s="29" t="s">
        <v>44</v>
      </c>
      <c r="G19" s="29">
        <v>819.59</v>
      </c>
      <c r="H19" s="44">
        <f t="shared" si="1"/>
        <v>20973.308100000002</v>
      </c>
    </row>
    <row r="20" spans="1:8">
      <c r="A20" s="29" t="s">
        <v>76</v>
      </c>
      <c r="B20" s="29" t="s">
        <v>77</v>
      </c>
      <c r="C20" s="27">
        <v>33.57</v>
      </c>
      <c r="D20" s="27">
        <v>40.200000000000003</v>
      </c>
      <c r="E20" s="27">
        <f t="shared" si="0"/>
        <v>73.77000000000001</v>
      </c>
      <c r="F20" s="29" t="s">
        <v>44</v>
      </c>
      <c r="G20" s="29">
        <v>177.1</v>
      </c>
      <c r="H20" s="44">
        <f t="shared" si="1"/>
        <v>13064.667000000001</v>
      </c>
    </row>
    <row r="21" spans="1:8" ht="15.75">
      <c r="A21" s="33"/>
      <c r="B21" s="35"/>
      <c r="C21" s="36"/>
      <c r="D21" s="36"/>
      <c r="E21" s="36"/>
      <c r="F21" s="28"/>
      <c r="G21" s="36" t="s">
        <v>78</v>
      </c>
      <c r="H21" s="45">
        <f>SUM(H5:H20)</f>
        <v>675084.36473999999</v>
      </c>
    </row>
    <row r="22" spans="1:8" ht="30">
      <c r="A22" s="33"/>
      <c r="B22" s="35"/>
      <c r="C22" s="36"/>
      <c r="D22" s="36"/>
      <c r="E22" s="36"/>
      <c r="F22" s="28"/>
      <c r="G22" s="29" t="s">
        <v>79</v>
      </c>
      <c r="H22" s="29">
        <f>H21*12/100</f>
        <v>81010.123768799996</v>
      </c>
    </row>
    <row r="23" spans="1:8">
      <c r="A23" s="33"/>
      <c r="B23" s="35"/>
      <c r="C23" s="36"/>
      <c r="D23" s="36"/>
      <c r="E23" s="36"/>
      <c r="F23" s="28"/>
      <c r="G23" s="29"/>
      <c r="H23" s="29">
        <f>H22+H21</f>
        <v>756094.48850880004</v>
      </c>
    </row>
    <row r="24" spans="1:8" ht="30">
      <c r="A24" s="33"/>
      <c r="B24" s="35"/>
      <c r="C24" s="36"/>
      <c r="D24" s="36"/>
      <c r="E24" s="36"/>
      <c r="F24" s="28"/>
      <c r="G24" s="29" t="s">
        <v>80</v>
      </c>
      <c r="H24" s="29">
        <f>H23*1/100</f>
        <v>7560.9448850880008</v>
      </c>
    </row>
    <row r="25" spans="1:8">
      <c r="A25" s="33"/>
      <c r="B25" s="35"/>
      <c r="C25" s="36"/>
      <c r="D25" s="36"/>
      <c r="E25" s="36"/>
      <c r="F25" s="28"/>
      <c r="G25" s="29" t="s">
        <v>81</v>
      </c>
      <c r="H25" s="29">
        <f>H24+H23</f>
        <v>763655.43339388806</v>
      </c>
    </row>
  </sheetData>
  <mergeCells count="3">
    <mergeCell ref="A1:H1"/>
    <mergeCell ref="A2:H2"/>
    <mergeCell ref="A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27"/>
  <sheetViews>
    <sheetView topLeftCell="A10" workbookViewId="0">
      <selection activeCell="B6" sqref="B6"/>
    </sheetView>
  </sheetViews>
  <sheetFormatPr defaultRowHeight="15"/>
  <cols>
    <col min="1" max="1" width="9.28515625" style="20" bestFit="1" customWidth="1"/>
    <col min="2" max="2" width="46.140625" style="24" customWidth="1"/>
    <col min="3" max="3" width="12.28515625" customWidth="1"/>
    <col min="4" max="4" width="6.140625" bestFit="1" customWidth="1"/>
    <col min="5" max="5" width="12" style="25" customWidth="1"/>
    <col min="6" max="6" width="22.7109375" style="26" bestFit="1" customWidth="1"/>
  </cols>
  <sheetData>
    <row r="1" spans="1:8" s="1" customFormat="1" ht="18.75">
      <c r="A1" s="46" t="s">
        <v>0</v>
      </c>
      <c r="B1" s="46"/>
      <c r="C1" s="46"/>
      <c r="D1" s="46"/>
      <c r="E1" s="46"/>
      <c r="F1" s="46"/>
    </row>
    <row r="2" spans="1:8" s="1" customFormat="1" ht="18.75">
      <c r="A2" s="46" t="s">
        <v>1</v>
      </c>
      <c r="B2" s="46"/>
      <c r="C2" s="46"/>
      <c r="D2" s="46"/>
      <c r="E2" s="46"/>
      <c r="F2" s="46"/>
    </row>
    <row r="3" spans="1:8" s="2" customFormat="1" ht="33.75" customHeight="1">
      <c r="A3" s="53" t="s">
        <v>140</v>
      </c>
      <c r="B3" s="53"/>
      <c r="C3" s="53"/>
      <c r="D3" s="53"/>
      <c r="E3" s="53"/>
      <c r="F3" s="53"/>
    </row>
    <row r="4" spans="1:8" s="2" customFormat="1" ht="15.75">
      <c r="A4" s="3" t="s">
        <v>3</v>
      </c>
      <c r="B4" s="3" t="s">
        <v>4</v>
      </c>
      <c r="C4" s="3" t="s">
        <v>5</v>
      </c>
      <c r="D4" s="3" t="s">
        <v>6</v>
      </c>
      <c r="E4" s="3" t="s">
        <v>7</v>
      </c>
      <c r="F4" s="3" t="s">
        <v>8</v>
      </c>
    </row>
    <row r="5" spans="1:8" s="6" customFormat="1" ht="47.25">
      <c r="A5" s="4">
        <v>1</v>
      </c>
      <c r="B5" s="4" t="s">
        <v>9</v>
      </c>
      <c r="C5" s="5">
        <v>5</v>
      </c>
      <c r="D5" s="5" t="s">
        <v>10</v>
      </c>
      <c r="E5" s="5">
        <v>330.4</v>
      </c>
      <c r="F5" s="5">
        <f>ROUND(C5*E5,2)</f>
        <v>1652</v>
      </c>
    </row>
    <row r="6" spans="1:8" s="6" customFormat="1" ht="210.75" customHeight="1">
      <c r="A6" s="4" t="s">
        <v>11</v>
      </c>
      <c r="B6" s="7" t="s">
        <v>12</v>
      </c>
      <c r="C6" s="8">
        <v>39.96</v>
      </c>
      <c r="D6" s="4" t="s">
        <v>13</v>
      </c>
      <c r="E6" s="4">
        <v>153.84</v>
      </c>
      <c r="F6" s="5">
        <f>ROUND(C6*E6,2)</f>
        <v>6147.45</v>
      </c>
    </row>
    <row r="7" spans="1:8" s="6" customFormat="1" ht="157.5">
      <c r="A7" s="4" t="s">
        <v>14</v>
      </c>
      <c r="B7" s="7" t="s">
        <v>15</v>
      </c>
      <c r="C7" s="8">
        <v>12.04</v>
      </c>
      <c r="D7" s="4" t="s">
        <v>13</v>
      </c>
      <c r="E7" s="4">
        <v>415.58</v>
      </c>
      <c r="F7" s="5">
        <f t="shared" ref="F7:F16" si="0">ROUND(C7*E7,2)</f>
        <v>5003.58</v>
      </c>
    </row>
    <row r="8" spans="1:8" s="6" customFormat="1" ht="126">
      <c r="A8" s="4" t="s">
        <v>16</v>
      </c>
      <c r="B8" s="7" t="s">
        <v>17</v>
      </c>
      <c r="C8" s="8">
        <v>20.13</v>
      </c>
      <c r="D8" s="4" t="s">
        <v>13</v>
      </c>
      <c r="E8" s="4">
        <v>1438.96</v>
      </c>
      <c r="F8" s="5">
        <f t="shared" si="0"/>
        <v>28966.26</v>
      </c>
      <c r="H8" s="9"/>
    </row>
    <row r="9" spans="1:8" ht="78.75">
      <c r="A9" s="10" t="s">
        <v>18</v>
      </c>
      <c r="B9" s="7" t="s">
        <v>19</v>
      </c>
      <c r="C9" s="4">
        <v>9.76</v>
      </c>
      <c r="D9" s="4" t="s">
        <v>20</v>
      </c>
      <c r="E9" s="4">
        <v>184.61</v>
      </c>
      <c r="F9" s="5">
        <f t="shared" si="0"/>
        <v>1801.79</v>
      </c>
    </row>
    <row r="10" spans="1:8" s="6" customFormat="1" ht="141.75">
      <c r="A10" s="10" t="s">
        <v>21</v>
      </c>
      <c r="B10" s="7" t="s">
        <v>22</v>
      </c>
      <c r="C10" s="5">
        <v>24.07</v>
      </c>
      <c r="D10" s="8" t="s">
        <v>13</v>
      </c>
      <c r="E10" s="5">
        <v>4858.76</v>
      </c>
      <c r="F10" s="5">
        <f t="shared" si="0"/>
        <v>116950.35</v>
      </c>
    </row>
    <row r="11" spans="1:8" s="6" customFormat="1" ht="15.75">
      <c r="A11" s="4">
        <v>7</v>
      </c>
      <c r="B11" s="7" t="s">
        <v>23</v>
      </c>
      <c r="C11" s="8"/>
      <c r="D11" s="4"/>
      <c r="E11" s="4"/>
      <c r="F11" s="5"/>
    </row>
    <row r="12" spans="1:8" s="6" customFormat="1" ht="15.75">
      <c r="A12" s="4"/>
      <c r="B12" s="7" t="s">
        <v>24</v>
      </c>
      <c r="C12" s="8">
        <v>10.35</v>
      </c>
      <c r="D12" s="4" t="s">
        <v>13</v>
      </c>
      <c r="E12" s="8">
        <v>893.67</v>
      </c>
      <c r="F12" s="5">
        <f t="shared" si="0"/>
        <v>9249.48</v>
      </c>
    </row>
    <row r="13" spans="1:8" s="6" customFormat="1" ht="15.75">
      <c r="A13" s="4"/>
      <c r="B13" s="14" t="s">
        <v>25</v>
      </c>
      <c r="C13" s="8">
        <v>12.04</v>
      </c>
      <c r="D13" s="4" t="s">
        <v>13</v>
      </c>
      <c r="E13" s="8">
        <v>363.98</v>
      </c>
      <c r="F13" s="5">
        <f t="shared" si="0"/>
        <v>4382.32</v>
      </c>
    </row>
    <row r="14" spans="1:8" s="6" customFormat="1" ht="15.75">
      <c r="A14" s="4"/>
      <c r="B14" s="7" t="s">
        <v>26</v>
      </c>
      <c r="C14" s="8">
        <v>20.7</v>
      </c>
      <c r="D14" s="4" t="s">
        <v>13</v>
      </c>
      <c r="E14" s="8">
        <v>496.4</v>
      </c>
      <c r="F14" s="5">
        <f t="shared" si="0"/>
        <v>10275.48</v>
      </c>
    </row>
    <row r="15" spans="1:8" s="6" customFormat="1" ht="15.75">
      <c r="A15" s="15"/>
      <c r="B15" s="16" t="s">
        <v>27</v>
      </c>
      <c r="C15" s="5">
        <v>20.13</v>
      </c>
      <c r="D15" s="5" t="s">
        <v>13</v>
      </c>
      <c r="E15" s="5">
        <v>819.59</v>
      </c>
      <c r="F15" s="5">
        <f t="shared" si="0"/>
        <v>16498.349999999999</v>
      </c>
    </row>
    <row r="16" spans="1:8" s="6" customFormat="1" ht="15.75">
      <c r="A16" s="4"/>
      <c r="B16" s="7" t="s">
        <v>28</v>
      </c>
      <c r="C16" s="8">
        <v>39.96</v>
      </c>
      <c r="D16" s="4" t="s">
        <v>13</v>
      </c>
      <c r="E16" s="8">
        <v>177.1</v>
      </c>
      <c r="F16" s="5">
        <f t="shared" si="0"/>
        <v>7076.92</v>
      </c>
    </row>
    <row r="17" spans="1:6" s="6" customFormat="1" ht="15.75">
      <c r="A17" s="17"/>
      <c r="B17" s="18"/>
      <c r="C17" s="50" t="s">
        <v>29</v>
      </c>
      <c r="D17" s="51"/>
      <c r="E17" s="52"/>
      <c r="F17" s="8">
        <f>SUM(F5:F16)</f>
        <v>208003.98000000004</v>
      </c>
    </row>
    <row r="18" spans="1:6" s="6" customFormat="1" ht="15.75">
      <c r="A18" s="17"/>
      <c r="B18" s="18"/>
      <c r="C18" s="50" t="s">
        <v>30</v>
      </c>
      <c r="D18" s="51"/>
      <c r="E18" s="52"/>
      <c r="F18" s="8">
        <f>F17*12%</f>
        <v>24960.477600000006</v>
      </c>
    </row>
    <row r="19" spans="1:6" s="6" customFormat="1" ht="15.75">
      <c r="A19" s="17"/>
      <c r="B19" s="18"/>
      <c r="C19" s="50" t="s">
        <v>29</v>
      </c>
      <c r="D19" s="51"/>
      <c r="E19" s="52"/>
      <c r="F19" s="8">
        <f>SUM(F17:F18)</f>
        <v>232964.45760000005</v>
      </c>
    </row>
    <row r="20" spans="1:6" s="6" customFormat="1" ht="15.75">
      <c r="A20" s="17"/>
      <c r="B20" s="18"/>
      <c r="C20" s="50" t="s">
        <v>31</v>
      </c>
      <c r="D20" s="51"/>
      <c r="E20" s="52"/>
      <c r="F20" s="8">
        <f>ROUND(F19*0.01,2)</f>
        <v>2329.64</v>
      </c>
    </row>
    <row r="21" spans="1:6" s="6" customFormat="1" ht="15.75">
      <c r="A21" s="17"/>
      <c r="B21" s="19"/>
      <c r="C21" s="50" t="s">
        <v>32</v>
      </c>
      <c r="D21" s="51"/>
      <c r="E21" s="52"/>
      <c r="F21" s="8">
        <f>SUM(F19:F20)</f>
        <v>235294.09760000007</v>
      </c>
    </row>
    <row r="27" spans="1:6" ht="18.75">
      <c r="A27" s="20" t="s">
        <v>34</v>
      </c>
      <c r="B27" s="21"/>
      <c r="C27" s="22"/>
      <c r="D27" s="22"/>
      <c r="E27" s="23"/>
      <c r="F27" s="21"/>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5"/>
  <sheetViews>
    <sheetView topLeftCell="A13" workbookViewId="0">
      <selection activeCell="I21" sqref="I21"/>
    </sheetView>
  </sheetViews>
  <sheetFormatPr defaultRowHeight="15"/>
  <cols>
    <col min="1" max="1" width="9.140625" style="37"/>
    <col min="2" max="2" width="45.28515625" style="38" customWidth="1"/>
    <col min="3" max="3" width="10.140625" style="1" customWidth="1"/>
    <col min="4" max="4" width="9.140625" style="39"/>
    <col min="5" max="5" width="9.7109375" style="1" bestFit="1" customWidth="1"/>
    <col min="6" max="6" width="16.42578125" style="40" customWidth="1"/>
    <col min="7" max="16384" width="9.140625" style="1"/>
  </cols>
  <sheetData>
    <row r="1" spans="1:6" ht="18.75">
      <c r="A1" s="46" t="s">
        <v>0</v>
      </c>
      <c r="B1" s="46"/>
      <c r="C1" s="46"/>
      <c r="D1" s="46"/>
      <c r="E1" s="46"/>
      <c r="F1" s="46"/>
    </row>
    <row r="2" spans="1:6" ht="18.75">
      <c r="A2" s="46" t="s">
        <v>1</v>
      </c>
      <c r="B2" s="46"/>
      <c r="C2" s="46"/>
      <c r="D2" s="46"/>
      <c r="E2" s="46"/>
      <c r="F2" s="46"/>
    </row>
    <row r="3" spans="1:6" ht="64.5" customHeight="1">
      <c r="A3" s="47" t="s">
        <v>141</v>
      </c>
      <c r="B3" s="47"/>
      <c r="C3" s="47"/>
      <c r="D3" s="47"/>
      <c r="E3" s="47"/>
      <c r="F3" s="47"/>
    </row>
    <row r="4" spans="1:6">
      <c r="A4" s="27" t="s">
        <v>36</v>
      </c>
      <c r="B4" s="27" t="s">
        <v>37</v>
      </c>
      <c r="C4" s="27" t="s">
        <v>38</v>
      </c>
      <c r="D4" s="27" t="s">
        <v>6</v>
      </c>
      <c r="E4" s="27" t="s">
        <v>39</v>
      </c>
      <c r="F4" s="27" t="s">
        <v>40</v>
      </c>
    </row>
    <row r="5" spans="1:6" ht="120">
      <c r="A5" s="30" t="s">
        <v>124</v>
      </c>
      <c r="B5" s="29" t="s">
        <v>43</v>
      </c>
      <c r="C5" s="27">
        <v>96.58</v>
      </c>
      <c r="D5" s="28" t="s">
        <v>44</v>
      </c>
      <c r="E5" s="31">
        <v>153.84</v>
      </c>
      <c r="F5" s="44">
        <f>C5*E5</f>
        <v>14857.867200000001</v>
      </c>
    </row>
    <row r="6" spans="1:6" ht="105">
      <c r="A6" s="30" t="s">
        <v>103</v>
      </c>
      <c r="B6" s="29" t="s">
        <v>53</v>
      </c>
      <c r="C6" s="27">
        <v>12.44</v>
      </c>
      <c r="D6" s="29" t="s">
        <v>44</v>
      </c>
      <c r="E6" s="29">
        <v>415.58</v>
      </c>
      <c r="F6" s="44">
        <f t="shared" ref="F6:F20" si="0">C6*E6</f>
        <v>5169.8152</v>
      </c>
    </row>
    <row r="7" spans="1:6" ht="90">
      <c r="A7" s="30" t="s">
        <v>125</v>
      </c>
      <c r="B7" s="29" t="s">
        <v>51</v>
      </c>
      <c r="C7" s="27">
        <v>20.74</v>
      </c>
      <c r="D7" s="29" t="s">
        <v>44</v>
      </c>
      <c r="E7" s="29">
        <v>1438.96</v>
      </c>
      <c r="F7" s="44">
        <f t="shared" si="0"/>
        <v>29844.0304</v>
      </c>
    </row>
    <row r="8" spans="1:6" ht="60">
      <c r="A8" s="30" t="s">
        <v>142</v>
      </c>
      <c r="B8" s="29" t="s">
        <v>49</v>
      </c>
      <c r="C8" s="27">
        <v>34.94</v>
      </c>
      <c r="D8" s="33" t="s">
        <v>44</v>
      </c>
      <c r="E8" s="31">
        <v>5891.97</v>
      </c>
      <c r="F8" s="44">
        <f t="shared" si="0"/>
        <v>205865.43179999999</v>
      </c>
    </row>
    <row r="9" spans="1:6" ht="90">
      <c r="A9" s="30" t="s">
        <v>143</v>
      </c>
      <c r="B9" s="29" t="s">
        <v>58</v>
      </c>
      <c r="C9" s="27">
        <v>15.06</v>
      </c>
      <c r="D9" s="28" t="s">
        <v>44</v>
      </c>
      <c r="E9" s="31">
        <v>6092.63</v>
      </c>
      <c r="F9" s="44">
        <f t="shared" si="0"/>
        <v>91755.007800000007</v>
      </c>
    </row>
    <row r="10" spans="1:6" ht="45">
      <c r="A10" s="29" t="s">
        <v>54</v>
      </c>
      <c r="B10" s="29" t="s">
        <v>55</v>
      </c>
      <c r="C10" s="27">
        <v>225.41</v>
      </c>
      <c r="D10" s="29" t="s">
        <v>56</v>
      </c>
      <c r="E10" s="29">
        <v>184.61</v>
      </c>
      <c r="F10" s="44">
        <f t="shared" si="0"/>
        <v>41612.9401</v>
      </c>
    </row>
    <row r="11" spans="1:6" ht="105">
      <c r="A11" s="29" t="s">
        <v>144</v>
      </c>
      <c r="B11" s="29" t="s">
        <v>129</v>
      </c>
      <c r="C11" s="27">
        <v>2.8929999999999998</v>
      </c>
      <c r="D11" s="29" t="s">
        <v>61</v>
      </c>
      <c r="E11" s="29">
        <v>79086.94</v>
      </c>
      <c r="F11" s="44">
        <f t="shared" si="0"/>
        <v>228798.51741999999</v>
      </c>
    </row>
    <row r="12" spans="1:6" ht="120">
      <c r="A12" s="29" t="s">
        <v>59</v>
      </c>
      <c r="B12" s="29" t="s">
        <v>60</v>
      </c>
      <c r="C12" s="27">
        <v>0.90400000000000003</v>
      </c>
      <c r="D12" s="29" t="s">
        <v>61</v>
      </c>
      <c r="E12" s="29">
        <v>77259.94</v>
      </c>
      <c r="F12" s="44">
        <f t="shared" si="0"/>
        <v>69842.98576000001</v>
      </c>
    </row>
    <row r="13" spans="1:6" ht="30">
      <c r="A13" s="28">
        <v>10</v>
      </c>
      <c r="B13" s="29" t="s">
        <v>41</v>
      </c>
      <c r="C13" s="27">
        <v>5</v>
      </c>
      <c r="D13" s="29" t="s">
        <v>10</v>
      </c>
      <c r="E13" s="29">
        <v>330.4</v>
      </c>
      <c r="F13" s="44">
        <f t="shared" si="0"/>
        <v>1652</v>
      </c>
    </row>
    <row r="14" spans="1:6" ht="135">
      <c r="A14" s="29" t="s">
        <v>145</v>
      </c>
      <c r="B14" s="29" t="s">
        <v>90</v>
      </c>
      <c r="C14" s="27">
        <v>9.06</v>
      </c>
      <c r="D14" s="29" t="s">
        <v>44</v>
      </c>
      <c r="E14" s="29">
        <v>4858.76</v>
      </c>
      <c r="F14" s="44">
        <f t="shared" si="0"/>
        <v>44020.365600000005</v>
      </c>
    </row>
    <row r="15" spans="1:6">
      <c r="A15" s="33">
        <v>12</v>
      </c>
      <c r="B15" s="35" t="s">
        <v>67</v>
      </c>
      <c r="C15" s="27"/>
      <c r="D15" s="28"/>
      <c r="E15" s="36"/>
      <c r="F15" s="44"/>
    </row>
    <row r="16" spans="1:6">
      <c r="A16" s="29" t="s">
        <v>68</v>
      </c>
      <c r="B16" s="29" t="s">
        <v>69</v>
      </c>
      <c r="C16" s="27">
        <v>25.4</v>
      </c>
      <c r="D16" s="29" t="s">
        <v>44</v>
      </c>
      <c r="E16" s="29">
        <v>893.67</v>
      </c>
      <c r="F16" s="44">
        <f t="shared" si="0"/>
        <v>22699.217999999997</v>
      </c>
    </row>
    <row r="17" spans="1:6">
      <c r="A17" s="29" t="s">
        <v>70</v>
      </c>
      <c r="B17" s="29" t="s">
        <v>132</v>
      </c>
      <c r="C17" s="27">
        <v>12.44</v>
      </c>
      <c r="D17" s="29" t="s">
        <v>44</v>
      </c>
      <c r="E17" s="29">
        <v>363.98</v>
      </c>
      <c r="F17" s="44">
        <f t="shared" si="0"/>
        <v>4527.9112000000005</v>
      </c>
    </row>
    <row r="18" spans="1:6">
      <c r="A18" s="29" t="s">
        <v>72</v>
      </c>
      <c r="B18" s="29" t="s">
        <v>122</v>
      </c>
      <c r="C18" s="27">
        <v>50.79</v>
      </c>
      <c r="D18" s="29" t="s">
        <v>44</v>
      </c>
      <c r="E18" s="29">
        <v>496.4</v>
      </c>
      <c r="F18" s="44">
        <f t="shared" si="0"/>
        <v>25212.155999999999</v>
      </c>
    </row>
    <row r="19" spans="1:6">
      <c r="A19" s="29" t="s">
        <v>74</v>
      </c>
      <c r="B19" s="29" t="s">
        <v>133</v>
      </c>
      <c r="C19" s="27">
        <v>20.74</v>
      </c>
      <c r="D19" s="29" t="s">
        <v>44</v>
      </c>
      <c r="E19" s="29">
        <v>819.59</v>
      </c>
      <c r="F19" s="44">
        <f t="shared" si="0"/>
        <v>16998.296599999998</v>
      </c>
    </row>
    <row r="20" spans="1:6">
      <c r="A20" s="29" t="s">
        <v>76</v>
      </c>
      <c r="B20" s="29" t="s">
        <v>77</v>
      </c>
      <c r="C20" s="27">
        <v>96.58</v>
      </c>
      <c r="D20" s="29" t="s">
        <v>44</v>
      </c>
      <c r="E20" s="29">
        <v>177.1</v>
      </c>
      <c r="F20" s="44">
        <f t="shared" si="0"/>
        <v>17104.317999999999</v>
      </c>
    </row>
    <row r="21" spans="1:6" ht="15.75">
      <c r="A21" s="33"/>
      <c r="B21" s="35"/>
      <c r="C21" s="36"/>
      <c r="D21" s="28"/>
      <c r="E21" s="36" t="s">
        <v>78</v>
      </c>
      <c r="F21" s="45">
        <f>SUM(F5:F20)</f>
        <v>819960.86107999994</v>
      </c>
    </row>
    <row r="22" spans="1:6" ht="30">
      <c r="A22" s="33"/>
      <c r="B22" s="35"/>
      <c r="C22" s="36"/>
      <c r="D22" s="28"/>
      <c r="E22" s="29" t="s">
        <v>79</v>
      </c>
      <c r="F22" s="29">
        <f>F21*12/100</f>
        <v>98395.303329599978</v>
      </c>
    </row>
    <row r="23" spans="1:6">
      <c r="A23" s="33"/>
      <c r="B23" s="35"/>
      <c r="C23" s="36"/>
      <c r="D23" s="28"/>
      <c r="E23" s="29"/>
      <c r="F23" s="29">
        <f>F22+F21</f>
        <v>918356.16440959997</v>
      </c>
    </row>
    <row r="24" spans="1:6" ht="30">
      <c r="A24" s="33"/>
      <c r="B24" s="35"/>
      <c r="C24" s="36"/>
      <c r="D24" s="28"/>
      <c r="E24" s="29" t="s">
        <v>80</v>
      </c>
      <c r="F24" s="29">
        <f>F23*1/100</f>
        <v>9183.5616440960002</v>
      </c>
    </row>
    <row r="25" spans="1:6">
      <c r="A25" s="33"/>
      <c r="B25" s="35"/>
      <c r="C25" s="36"/>
      <c r="D25" s="28"/>
      <c r="E25" s="29" t="s">
        <v>81</v>
      </c>
      <c r="F25" s="29">
        <f>F24+F23</f>
        <v>927539.72605369601</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27"/>
  <sheetViews>
    <sheetView topLeftCell="A13" workbookViewId="0">
      <selection activeCell="F31" sqref="F31"/>
    </sheetView>
  </sheetViews>
  <sheetFormatPr defaultRowHeight="15"/>
  <cols>
    <col min="1" max="1" width="9.28515625" style="20" bestFit="1" customWidth="1"/>
    <col min="2" max="2" width="46.140625" style="24" customWidth="1"/>
    <col min="3" max="3" width="12.28515625" customWidth="1"/>
    <col min="4" max="4" width="6.140625" bestFit="1" customWidth="1"/>
    <col min="5" max="5" width="12" style="25" customWidth="1"/>
    <col min="6" max="6" width="22.7109375" style="26" bestFit="1" customWidth="1"/>
  </cols>
  <sheetData>
    <row r="1" spans="1:8" s="1" customFormat="1" ht="18.75">
      <c r="A1" s="46" t="s">
        <v>0</v>
      </c>
      <c r="B1" s="46"/>
      <c r="C1" s="46"/>
      <c r="D1" s="46"/>
      <c r="E1" s="46"/>
      <c r="F1" s="46"/>
    </row>
    <row r="2" spans="1:8" s="1" customFormat="1" ht="18.75">
      <c r="A2" s="46" t="s">
        <v>1</v>
      </c>
      <c r="B2" s="46"/>
      <c r="C2" s="46"/>
      <c r="D2" s="46"/>
      <c r="E2" s="46"/>
      <c r="F2" s="46"/>
    </row>
    <row r="3" spans="1:8" s="2" customFormat="1" ht="40.5" customHeight="1">
      <c r="A3" s="53" t="s">
        <v>146</v>
      </c>
      <c r="B3" s="53"/>
      <c r="C3" s="53"/>
      <c r="D3" s="53"/>
      <c r="E3" s="53"/>
      <c r="F3" s="53"/>
    </row>
    <row r="4" spans="1:8" s="2" customFormat="1" ht="15.75">
      <c r="A4" s="3" t="s">
        <v>3</v>
      </c>
      <c r="B4" s="3" t="s">
        <v>4</v>
      </c>
      <c r="C4" s="3" t="s">
        <v>5</v>
      </c>
      <c r="D4" s="3" t="s">
        <v>6</v>
      </c>
      <c r="E4" s="3" t="s">
        <v>7</v>
      </c>
      <c r="F4" s="3" t="s">
        <v>8</v>
      </c>
    </row>
    <row r="5" spans="1:8" s="6" customFormat="1" ht="47.25">
      <c r="A5" s="4">
        <v>1</v>
      </c>
      <c r="B5" s="4" t="s">
        <v>9</v>
      </c>
      <c r="C5" s="5">
        <v>5</v>
      </c>
      <c r="D5" s="5" t="s">
        <v>10</v>
      </c>
      <c r="E5" s="5">
        <v>330.4</v>
      </c>
      <c r="F5" s="5">
        <f>ROUND(C5*E5,2)</f>
        <v>1652</v>
      </c>
    </row>
    <row r="6" spans="1:8" s="6" customFormat="1" ht="212.25" customHeight="1">
      <c r="A6" s="4" t="s">
        <v>11</v>
      </c>
      <c r="B6" s="7" t="s">
        <v>147</v>
      </c>
      <c r="C6" s="8">
        <v>13.38</v>
      </c>
      <c r="D6" s="4" t="s">
        <v>13</v>
      </c>
      <c r="E6" s="4">
        <v>153.84</v>
      </c>
      <c r="F6" s="5">
        <f t="shared" ref="F6:F16" si="0">ROUND(C6*E6,2)</f>
        <v>2058.38</v>
      </c>
    </row>
    <row r="7" spans="1:8" s="6" customFormat="1" ht="157.5">
      <c r="A7" s="4" t="s">
        <v>14</v>
      </c>
      <c r="B7" s="7" t="s">
        <v>15</v>
      </c>
      <c r="C7" s="8">
        <v>6.69</v>
      </c>
      <c r="D7" s="4" t="s">
        <v>13</v>
      </c>
      <c r="E7" s="4">
        <v>415.58</v>
      </c>
      <c r="F7" s="5">
        <f t="shared" si="0"/>
        <v>2780.23</v>
      </c>
    </row>
    <row r="8" spans="1:8" s="6" customFormat="1" ht="126">
      <c r="A8" s="4" t="s">
        <v>16</v>
      </c>
      <c r="B8" s="7" t="s">
        <v>17</v>
      </c>
      <c r="C8" s="8">
        <v>11.16</v>
      </c>
      <c r="D8" s="4" t="s">
        <v>13</v>
      </c>
      <c r="E8" s="4">
        <v>1438.96</v>
      </c>
      <c r="F8" s="5">
        <f t="shared" si="0"/>
        <v>16058.79</v>
      </c>
      <c r="H8" s="9"/>
    </row>
    <row r="9" spans="1:8" ht="78.75">
      <c r="A9" s="10" t="s">
        <v>18</v>
      </c>
      <c r="B9" s="7" t="s">
        <v>19</v>
      </c>
      <c r="C9" s="4">
        <v>9.76</v>
      </c>
      <c r="D9" s="4" t="s">
        <v>20</v>
      </c>
      <c r="E9" s="4">
        <v>184.61</v>
      </c>
      <c r="F9" s="5">
        <f t="shared" si="0"/>
        <v>1801.79</v>
      </c>
    </row>
    <row r="10" spans="1:8" s="6" customFormat="1" ht="141.75">
      <c r="A10" s="10" t="s">
        <v>21</v>
      </c>
      <c r="B10" s="7" t="s">
        <v>22</v>
      </c>
      <c r="C10" s="5">
        <v>35.68</v>
      </c>
      <c r="D10" s="8" t="s">
        <v>13</v>
      </c>
      <c r="E10" s="5">
        <v>4858.76</v>
      </c>
      <c r="F10" s="5">
        <f t="shared" si="0"/>
        <v>173360.56</v>
      </c>
    </row>
    <row r="11" spans="1:8" s="6" customFormat="1" ht="19.5" customHeight="1">
      <c r="A11" s="4">
        <v>7</v>
      </c>
      <c r="B11" s="11" t="s">
        <v>23</v>
      </c>
      <c r="C11" s="8"/>
      <c r="D11" s="4"/>
      <c r="E11" s="4"/>
      <c r="F11" s="5"/>
    </row>
    <row r="12" spans="1:8" s="6" customFormat="1" ht="15.75">
      <c r="A12" s="4"/>
      <c r="B12" s="7" t="s">
        <v>24</v>
      </c>
      <c r="C12" s="8">
        <v>15.34</v>
      </c>
      <c r="D12" s="4" t="s">
        <v>13</v>
      </c>
      <c r="E12" s="8">
        <v>893.67</v>
      </c>
      <c r="F12" s="5">
        <f t="shared" si="0"/>
        <v>13708.9</v>
      </c>
    </row>
    <row r="13" spans="1:8" s="6" customFormat="1" ht="15.75">
      <c r="A13" s="4"/>
      <c r="B13" s="14" t="s">
        <v>25</v>
      </c>
      <c r="C13" s="8">
        <v>6.69</v>
      </c>
      <c r="D13" s="4" t="s">
        <v>13</v>
      </c>
      <c r="E13" s="8">
        <v>363.98</v>
      </c>
      <c r="F13" s="5">
        <f t="shared" si="0"/>
        <v>2435.0300000000002</v>
      </c>
    </row>
    <row r="14" spans="1:8" s="6" customFormat="1" ht="15.75">
      <c r="A14" s="4"/>
      <c r="B14" s="7" t="s">
        <v>26</v>
      </c>
      <c r="C14" s="8">
        <v>30.68</v>
      </c>
      <c r="D14" s="4" t="s">
        <v>13</v>
      </c>
      <c r="E14" s="8">
        <v>496.4</v>
      </c>
      <c r="F14" s="5">
        <f t="shared" si="0"/>
        <v>15229.55</v>
      </c>
    </row>
    <row r="15" spans="1:8" s="6" customFormat="1" ht="15.75">
      <c r="A15" s="15"/>
      <c r="B15" s="16" t="s">
        <v>27</v>
      </c>
      <c r="C15" s="5">
        <v>11.16</v>
      </c>
      <c r="D15" s="5" t="s">
        <v>13</v>
      </c>
      <c r="E15" s="5">
        <v>819.59</v>
      </c>
      <c r="F15" s="5">
        <f t="shared" si="0"/>
        <v>9146.6200000000008</v>
      </c>
    </row>
    <row r="16" spans="1:8" s="6" customFormat="1" ht="15.75">
      <c r="A16" s="4"/>
      <c r="B16" s="7" t="s">
        <v>28</v>
      </c>
      <c r="C16" s="8">
        <v>13.38</v>
      </c>
      <c r="D16" s="4" t="s">
        <v>13</v>
      </c>
      <c r="E16" s="8">
        <v>177.1</v>
      </c>
      <c r="F16" s="5">
        <f t="shared" si="0"/>
        <v>2369.6</v>
      </c>
    </row>
    <row r="17" spans="1:6" s="6" customFormat="1" ht="15.75">
      <c r="A17" s="17"/>
      <c r="B17" s="18"/>
      <c r="C17" s="50" t="s">
        <v>29</v>
      </c>
      <c r="D17" s="51"/>
      <c r="E17" s="52"/>
      <c r="F17" s="8">
        <f>SUM(F5:F16)</f>
        <v>240601.44999999998</v>
      </c>
    </row>
    <row r="18" spans="1:6" s="6" customFormat="1" ht="15.75">
      <c r="A18" s="17"/>
      <c r="B18" s="18"/>
      <c r="C18" s="50" t="s">
        <v>30</v>
      </c>
      <c r="D18" s="51"/>
      <c r="E18" s="52"/>
      <c r="F18" s="8">
        <f>F17*12%</f>
        <v>28872.173999999995</v>
      </c>
    </row>
    <row r="19" spans="1:6" s="6" customFormat="1" ht="15.75">
      <c r="A19" s="17"/>
      <c r="B19" s="18"/>
      <c r="C19" s="50" t="s">
        <v>29</v>
      </c>
      <c r="D19" s="51"/>
      <c r="E19" s="52"/>
      <c r="F19" s="8">
        <f>SUM(F17:F18)</f>
        <v>269473.62399999995</v>
      </c>
    </row>
    <row r="20" spans="1:6" s="6" customFormat="1" ht="15.75">
      <c r="A20" s="17"/>
      <c r="B20" s="18"/>
      <c r="C20" s="50" t="s">
        <v>31</v>
      </c>
      <c r="D20" s="51"/>
      <c r="E20" s="52"/>
      <c r="F20" s="8">
        <f>ROUND(F19*0.01,2)</f>
        <v>2694.74</v>
      </c>
    </row>
    <row r="21" spans="1:6" s="6" customFormat="1" ht="15.75">
      <c r="A21" s="17"/>
      <c r="B21" s="19"/>
      <c r="C21" s="50" t="s">
        <v>32</v>
      </c>
      <c r="D21" s="51"/>
      <c r="E21" s="52"/>
      <c r="F21" s="8">
        <f>SUM(F19:F20)</f>
        <v>272168.36399999994</v>
      </c>
    </row>
    <row r="27" spans="1:6" ht="18.75">
      <c r="A27" s="20" t="s">
        <v>34</v>
      </c>
      <c r="B27" s="21"/>
      <c r="C27" s="22"/>
      <c r="D27" s="22"/>
      <c r="E27" s="23"/>
      <c r="F27" s="21"/>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Scheme No-01</vt:lpstr>
      <vt:lpstr>Scheme -02</vt:lpstr>
      <vt:lpstr>Scheme No-03</vt:lpstr>
      <vt:lpstr>Seheme No-04</vt:lpstr>
      <vt:lpstr>Scheme No-05</vt:lpstr>
      <vt:lpstr>Scheem No-06</vt:lpstr>
      <vt:lpstr>Scheme No-07</vt:lpstr>
      <vt:lpstr>Scheme No-8</vt:lpstr>
      <vt:lpstr>scheme No-09</vt:lpstr>
      <vt:lpstr>Scheme No-10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2022-01-06T08:52:34Z</dcterms:created>
  <dcterms:modified xsi:type="dcterms:W3CDTF">2022-01-06T12:48:07Z</dcterms:modified>
</cp:coreProperties>
</file>