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s>
  <externalReferences>
    <externalReference r:id="rId25"/>
  </externalReferences>
  <calcPr calcId="124519"/>
</workbook>
</file>

<file path=xl/calcChain.xml><?xml version="1.0" encoding="utf-8"?>
<calcChain xmlns="http://schemas.openxmlformats.org/spreadsheetml/2006/main">
  <c r="F22" i="18"/>
  <c r="F21"/>
  <c r="F19"/>
  <c r="A19"/>
  <c r="F18"/>
  <c r="F17"/>
  <c r="A17"/>
  <c r="E16"/>
  <c r="F16" s="1"/>
  <c r="E15"/>
  <c r="F15" s="1"/>
  <c r="E14"/>
  <c r="F14" s="1"/>
  <c r="E13"/>
  <c r="F13" s="1"/>
  <c r="A13"/>
  <c r="F12"/>
  <c r="F11"/>
  <c r="F10"/>
  <c r="C9"/>
  <c r="F9" s="1"/>
  <c r="F8"/>
  <c r="F7"/>
  <c r="F6"/>
  <c r="A6"/>
  <c r="F5"/>
  <c r="F24" s="1"/>
  <c r="F25" s="1"/>
  <c r="F26" s="1"/>
  <c r="F27" s="1"/>
  <c r="F28" s="1"/>
  <c r="F20" i="8"/>
  <c r="C19"/>
  <c r="F19" s="1"/>
  <c r="F18"/>
  <c r="F17"/>
  <c r="C16"/>
  <c r="F16" s="1"/>
  <c r="C14"/>
  <c r="F14" s="1"/>
  <c r="F13"/>
  <c r="F12"/>
  <c r="F11"/>
  <c r="F10"/>
  <c r="F9"/>
  <c r="F8"/>
  <c r="F7"/>
  <c r="F6"/>
  <c r="C5"/>
  <c r="F5" s="1"/>
  <c r="F21" s="1"/>
  <c r="F19" i="3"/>
  <c r="F18"/>
  <c r="F17"/>
  <c r="F16"/>
  <c r="F15"/>
  <c r="F13"/>
  <c r="F12"/>
  <c r="F11"/>
  <c r="F10"/>
  <c r="F9"/>
  <c r="F8"/>
  <c r="F7"/>
  <c r="F6"/>
  <c r="F5"/>
  <c r="F20" s="1"/>
  <c r="F20" i="2"/>
  <c r="C19"/>
  <c r="F19" s="1"/>
  <c r="F18"/>
  <c r="F17"/>
  <c r="C16"/>
  <c r="F16" s="1"/>
  <c r="C14"/>
  <c r="F14" s="1"/>
  <c r="F13"/>
  <c r="F12"/>
  <c r="F11"/>
  <c r="F10"/>
  <c r="F9"/>
  <c r="F8"/>
  <c r="F7"/>
  <c r="F6"/>
  <c r="C5"/>
  <c r="F5" s="1"/>
  <c r="F21" s="1"/>
  <c r="F12" i="24"/>
  <c r="F10"/>
  <c r="F9"/>
  <c r="F8"/>
  <c r="F7"/>
  <c r="F6"/>
  <c r="F13" s="1"/>
  <c r="F14" s="1"/>
  <c r="F15" s="1"/>
  <c r="F16" s="1"/>
  <c r="F17" s="1"/>
  <c r="F5"/>
  <c r="C21" i="23"/>
  <c r="F21" s="1"/>
  <c r="C20"/>
  <c r="F20" s="1"/>
  <c r="C19"/>
  <c r="F19" s="1"/>
  <c r="C18"/>
  <c r="F18" s="1"/>
  <c r="C17"/>
  <c r="F17" s="1"/>
  <c r="E15"/>
  <c r="D15"/>
  <c r="C15"/>
  <c r="F15" s="1"/>
  <c r="F14"/>
  <c r="C14"/>
  <c r="F13"/>
  <c r="C13"/>
  <c r="F11"/>
  <c r="E11"/>
  <c r="C11"/>
  <c r="F10"/>
  <c r="E10"/>
  <c r="C10"/>
  <c r="F9"/>
  <c r="E9"/>
  <c r="C9"/>
  <c r="F8"/>
  <c r="E8"/>
  <c r="C8"/>
  <c r="F7"/>
  <c r="E7"/>
  <c r="C7"/>
  <c r="F6"/>
  <c r="E6"/>
  <c r="D6"/>
  <c r="D7" s="1"/>
  <c r="D8" s="1"/>
  <c r="D9" s="1"/>
  <c r="D10" s="1"/>
  <c r="D11" s="1"/>
  <c r="F5"/>
  <c r="F22" s="1"/>
  <c r="F23" s="1"/>
  <c r="F24" s="1"/>
  <c r="F25" s="1"/>
  <c r="F26" s="1"/>
  <c r="F22" i="8" l="1"/>
  <c r="F23" s="1"/>
  <c r="F21" i="3"/>
  <c r="F22" s="1"/>
  <c r="F23" i="2"/>
  <c r="F22"/>
  <c r="H16" i="22"/>
  <c r="H15"/>
  <c r="H14"/>
  <c r="H13"/>
  <c r="H12"/>
  <c r="H10"/>
  <c r="H9"/>
  <c r="H8"/>
  <c r="H7"/>
  <c r="H6"/>
  <c r="H5"/>
  <c r="H17" s="1"/>
  <c r="H18" s="1"/>
  <c r="H19" s="1"/>
  <c r="H20" s="1"/>
  <c r="H21" s="1"/>
  <c r="F24" i="8" l="1"/>
  <c r="F25" s="1"/>
  <c r="F26" s="1"/>
  <c r="F24" i="3"/>
  <c r="F25" s="1"/>
  <c r="F23"/>
  <c r="F24" i="2"/>
  <c r="F25" s="1"/>
  <c r="F26" s="1"/>
  <c r="F8" i="21"/>
  <c r="F9" s="1"/>
  <c r="F10" s="1"/>
  <c r="F7"/>
  <c r="F5"/>
  <c r="F19" i="20" l="1"/>
  <c r="F18"/>
  <c r="F17"/>
  <c r="F16"/>
  <c r="F15"/>
  <c r="F13"/>
  <c r="F12"/>
  <c r="F11"/>
  <c r="F10"/>
  <c r="F9"/>
  <c r="F8"/>
  <c r="F7"/>
  <c r="F6"/>
  <c r="F5"/>
  <c r="F20" s="1"/>
  <c r="F21" s="1"/>
  <c r="F22" s="1"/>
  <c r="F23" s="1"/>
  <c r="F24" s="1"/>
  <c r="F16" i="19" l="1"/>
  <c r="F15"/>
  <c r="F14"/>
  <c r="F13"/>
  <c r="F12"/>
  <c r="F10"/>
  <c r="F9"/>
  <c r="F8"/>
  <c r="F7"/>
  <c r="F6"/>
  <c r="F5"/>
  <c r="F17" s="1"/>
  <c r="F18" s="1"/>
  <c r="F19" s="1"/>
  <c r="F20" s="1"/>
  <c r="F21" s="1"/>
  <c r="F16" i="17"/>
  <c r="F15"/>
  <c r="F14"/>
  <c r="F13"/>
  <c r="F12"/>
  <c r="F10"/>
  <c r="F9"/>
  <c r="F8"/>
  <c r="F7"/>
  <c r="F6"/>
  <c r="F5"/>
  <c r="F17" s="1"/>
  <c r="F18" s="1"/>
  <c r="F19" s="1"/>
  <c r="F20" s="1"/>
  <c r="F21" s="1"/>
  <c r="F15" i="16" l="1"/>
  <c r="F14"/>
  <c r="F13"/>
  <c r="F12"/>
  <c r="F11"/>
  <c r="F9"/>
  <c r="F8"/>
  <c r="F7"/>
  <c r="F6"/>
  <c r="F5"/>
  <c r="F16" s="1"/>
  <c r="F17" s="1"/>
  <c r="F18" s="1"/>
  <c r="F19" s="1"/>
  <c r="F20" s="1"/>
  <c r="F10" i="15" l="1"/>
  <c r="F9"/>
  <c r="F7"/>
  <c r="F6"/>
  <c r="F11" s="1"/>
  <c r="F12" s="1"/>
  <c r="F13" s="1"/>
  <c r="F14" s="1"/>
  <c r="F15" s="1"/>
  <c r="F5"/>
  <c r="F16" i="14"/>
  <c r="F15"/>
  <c r="F14"/>
  <c r="F13"/>
  <c r="F12"/>
  <c r="F10"/>
  <c r="F9"/>
  <c r="F8"/>
  <c r="F7"/>
  <c r="F6"/>
  <c r="F5"/>
  <c r="F17" s="1"/>
  <c r="F18" s="1"/>
  <c r="F19" s="1"/>
  <c r="F20" s="1"/>
  <c r="F21" s="1"/>
  <c r="F10" i="13"/>
  <c r="F9"/>
  <c r="F7"/>
  <c r="F6"/>
  <c r="F11" s="1"/>
  <c r="F12" s="1"/>
  <c r="F13" s="1"/>
  <c r="F14" s="1"/>
  <c r="F15" s="1"/>
  <c r="F5"/>
  <c r="F10" i="12"/>
  <c r="F9"/>
  <c r="F7"/>
  <c r="F6"/>
  <c r="F11" s="1"/>
  <c r="F12" s="1"/>
  <c r="F13" s="1"/>
  <c r="F14" s="1"/>
  <c r="F15" s="1"/>
  <c r="F5"/>
  <c r="F13" i="11" l="1"/>
  <c r="F12"/>
  <c r="F11"/>
  <c r="F9"/>
  <c r="F8"/>
  <c r="F7"/>
  <c r="F6"/>
  <c r="F5"/>
  <c r="F14" s="1"/>
  <c r="F15" s="1"/>
  <c r="F16" s="1"/>
  <c r="F17" s="1"/>
  <c r="F18" s="1"/>
  <c r="F20" i="10" l="1"/>
  <c r="F19"/>
  <c r="F17"/>
  <c r="F16"/>
  <c r="F15"/>
  <c r="F14"/>
  <c r="C13"/>
  <c r="F13" s="1"/>
  <c r="F12"/>
  <c r="F11"/>
  <c r="F10"/>
  <c r="F9"/>
  <c r="F8"/>
  <c r="F7"/>
  <c r="F6"/>
  <c r="F5"/>
  <c r="F21" s="1"/>
  <c r="F22" s="1"/>
  <c r="F23" s="1"/>
  <c r="F24" s="1"/>
  <c r="F25" s="1"/>
  <c r="F82" i="9" l="1"/>
  <c r="F80"/>
  <c r="F79"/>
  <c r="F78"/>
  <c r="F77"/>
  <c r="F76"/>
  <c r="F75"/>
  <c r="F74"/>
  <c r="F73"/>
  <c r="F72"/>
  <c r="F71"/>
  <c r="F70"/>
  <c r="F69"/>
  <c r="F68"/>
  <c r="F67"/>
  <c r="F66"/>
  <c r="F65"/>
  <c r="F64"/>
  <c r="F63"/>
  <c r="F62"/>
  <c r="F61"/>
  <c r="F60"/>
  <c r="F59"/>
  <c r="F58"/>
  <c r="F57"/>
  <c r="F56"/>
  <c r="F55"/>
  <c r="F54"/>
  <c r="F53"/>
  <c r="F52"/>
  <c r="F51"/>
  <c r="F50"/>
  <c r="F49"/>
  <c r="F48"/>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83" s="1"/>
  <c r="F84" s="1"/>
  <c r="F85" s="1"/>
  <c r="F86" s="1"/>
  <c r="F87" s="1"/>
  <c r="F20" i="6" l="1"/>
  <c r="F19"/>
  <c r="F18"/>
  <c r="F17"/>
  <c r="F16"/>
  <c r="F14"/>
  <c r="F13"/>
  <c r="F12"/>
  <c r="F11"/>
  <c r="F10"/>
  <c r="F9"/>
  <c r="F8"/>
  <c r="F7"/>
  <c r="F6"/>
  <c r="F5"/>
  <c r="F21" s="1"/>
  <c r="F22" s="1"/>
  <c r="F23" s="1"/>
  <c r="F24" s="1"/>
  <c r="F25" s="1"/>
  <c r="F16" i="7"/>
  <c r="F15"/>
  <c r="F14"/>
  <c r="F13"/>
  <c r="F12"/>
  <c r="F10"/>
  <c r="F9"/>
  <c r="F8"/>
  <c r="F7"/>
  <c r="F6"/>
  <c r="F5"/>
  <c r="F17" s="1"/>
  <c r="F18" s="1"/>
  <c r="F19" s="1"/>
  <c r="F20" s="1"/>
  <c r="F21" s="1"/>
  <c r="F16" i="5" l="1"/>
  <c r="F15"/>
  <c r="F14"/>
  <c r="F13"/>
  <c r="F12"/>
  <c r="F10"/>
  <c r="F9"/>
  <c r="F8"/>
  <c r="F7"/>
  <c r="F6"/>
  <c r="F5"/>
  <c r="F17" s="1"/>
  <c r="F16" i="4"/>
  <c r="F15"/>
  <c r="F14"/>
  <c r="F13"/>
  <c r="F12"/>
  <c r="F10"/>
  <c r="F9"/>
  <c r="C8"/>
  <c r="F7"/>
  <c r="F6"/>
  <c r="F5"/>
  <c r="F17" s="1"/>
  <c r="F18" i="5" l="1"/>
  <c r="F19" s="1"/>
  <c r="F18" i="4"/>
  <c r="F19" s="1"/>
  <c r="F20" i="5" l="1"/>
  <c r="F21" s="1"/>
  <c r="F20" i="4"/>
  <c r="F21" s="1"/>
  <c r="F26" i="1" l="1"/>
  <c r="F25"/>
  <c r="F24"/>
  <c r="F23"/>
  <c r="F22"/>
  <c r="F20"/>
  <c r="F19"/>
  <c r="F18"/>
  <c r="F17"/>
  <c r="F16"/>
  <c r="F15"/>
  <c r="F14"/>
  <c r="F13"/>
  <c r="F12"/>
  <c r="F11"/>
  <c r="F10"/>
  <c r="F9"/>
  <c r="F8"/>
  <c r="F7"/>
  <c r="F5"/>
  <c r="F27" s="1"/>
  <c r="F28" s="1"/>
  <c r="F29" s="1"/>
  <c r="F30" s="1"/>
  <c r="F31" s="1"/>
</calcChain>
</file>

<file path=xl/sharedStrings.xml><?xml version="1.0" encoding="utf-8"?>
<sst xmlns="http://schemas.openxmlformats.org/spreadsheetml/2006/main" count="1333" uniqueCount="430">
  <si>
    <t>RANCHI MUNICIPAL CORPORATION, RANCHI</t>
  </si>
  <si>
    <t xml:space="preserve">BILL OF QUANTITY </t>
  </si>
  <si>
    <t>Name of Work :-Construction of Boundry wall Dr. Colony front of Qr no 01 to 20 ground, Ranchi under Ward 04.</t>
  </si>
  <si>
    <t>Sl. No.</t>
  </si>
  <si>
    <t>Items of work</t>
  </si>
  <si>
    <t>Qnty.</t>
  </si>
  <si>
    <t>Unit</t>
  </si>
  <si>
    <t>Rate</t>
  </si>
  <si>
    <t>Amount</t>
  </si>
  <si>
    <t>A.           Boundary Wall</t>
  </si>
  <si>
    <t>Labour for Cleaning Before and After Work……Do….. E/I</t>
  </si>
  <si>
    <t>Each</t>
  </si>
  <si>
    <t>B.           Boundary Wall</t>
  </si>
  <si>
    <t>1 5.1.1+ 5.1.2</t>
  </si>
  <si>
    <t>E/W in excavation in foundation in ordinary soil…do..E/I.</t>
  </si>
  <si>
    <t>m3</t>
  </si>
  <si>
    <t>2  5.1.10</t>
  </si>
  <si>
    <t>Providing Sand filling in Foundation all complete job</t>
  </si>
  <si>
    <t>3  5.6.1</t>
  </si>
  <si>
    <t>Providing designation 75 B  one Brick flat soling…….do….. all complete job</t>
  </si>
  <si>
    <t xml:space="preserve">m2 </t>
  </si>
  <si>
    <t>4   5.3.2.1</t>
  </si>
  <si>
    <t>Providing R C C M 200(1:1.5:3) foundation with stone chips all complete job</t>
  </si>
  <si>
    <t>5    5.3.6.1</t>
  </si>
  <si>
    <t>Providing R C C M 200(1:1.5:3) Band at P.L. with stone chips all complete job</t>
  </si>
  <si>
    <t>6  5.2.3</t>
  </si>
  <si>
    <t>Providing 75 B Brick work in C M (1:6) in Foundation and plinth all omplete job</t>
  </si>
  <si>
    <t>7  5.3.14</t>
  </si>
  <si>
    <t>Providing R C C M 200(1:1.5:3) in Coloumns …do.. with stone chips all complete job</t>
  </si>
  <si>
    <t>8 5.3.11</t>
  </si>
  <si>
    <t>Providing R C C M 200(1:1.5:3) in beam of all types……………..do………..E/I.</t>
  </si>
  <si>
    <t>9.   5.5.5  (b)</t>
  </si>
  <si>
    <t xml:space="preserve">Providing Tor Steel reinforcement of 10mm,12mm &amp;18 mm as per approved design and drawing Excluding carriage of Rods----------do---------do-------as per building specification and direction E/I.                               </t>
  </si>
  <si>
    <t>M.T</t>
  </si>
  <si>
    <t>10    5.7.3</t>
  </si>
  <si>
    <t>Providing 12 mm thick    C P (1:6) all complete job</t>
  </si>
  <si>
    <t>11  5.8.24</t>
  </si>
  <si>
    <t>Providing 2 coat of Snowcem over old surface all complete job</t>
  </si>
  <si>
    <t>12 .5.5.12</t>
  </si>
  <si>
    <t>Supplying Fitting and fixing M.S.Grill made of 20X6 and M.S Flat as Per approved design and drawing …..do.....all complet  as per …………..E/I.</t>
  </si>
  <si>
    <t>Kg</t>
  </si>
  <si>
    <t>13.     .5.5.12</t>
  </si>
  <si>
    <t>Providing M.S. gate  made of 20x6mm M.S. flat……..do………do………E/I.</t>
  </si>
  <si>
    <t>14. 5.8.45</t>
  </si>
  <si>
    <t>Providing 2 coat of S E paint over steel surface all complete job</t>
  </si>
  <si>
    <t>m2</t>
  </si>
  <si>
    <t>Carriage of Material</t>
  </si>
  <si>
    <t>(i)</t>
  </si>
  <si>
    <t>Sand  (Lead Upto 49 km)</t>
  </si>
  <si>
    <t>(ii)</t>
  </si>
  <si>
    <t>Sand (Lead 13 KM)</t>
  </si>
  <si>
    <t>(iv)</t>
  </si>
  <si>
    <t>Stone Chips (Lead 22 KM)</t>
  </si>
  <si>
    <t>(v)</t>
  </si>
  <si>
    <t>Earth (Lead 01 KM)</t>
  </si>
  <si>
    <t>(vi)</t>
  </si>
  <si>
    <t>Brick (1 K+7P)</t>
  </si>
  <si>
    <t>nos in th</t>
  </si>
  <si>
    <t>TOTAL</t>
  </si>
  <si>
    <t>GST (12%)</t>
  </si>
  <si>
    <t>L. CESS (1%)</t>
  </si>
  <si>
    <t>Name of Work :- Construction of PCC Road from Golden house to house of bablu at ilahai bakhsh colony under ward no.- 12 of R.M.C, Ranchi.</t>
  </si>
  <si>
    <t>Providing labour for cleaning of site as per specification and direction E/I.</t>
  </si>
  <si>
    <t xml:space="preserve">   2
5.1.1 +5.1.2   BCD</t>
  </si>
  <si>
    <t>Earth Work Excavation for structure as per technical specification clause 305.1 including setting out ,construction of shoring and brading in foundation trenches complete as per drawing and Technical specification.</t>
  </si>
  <si>
    <t>M3</t>
  </si>
  <si>
    <t>3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</si>
  <si>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</si>
  <si>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8.6.8</t>
  </si>
  <si>
    <t>Supplying and laying (properly as per design and drawing ) rip-rap with good quality of boulders duty packed including the cost of materials royalty all taxes etc. but excluding the cost of carriage all complete as per specification and direction of E/I.</t>
  </si>
  <si>
    <t>5
5.3.17.1</t>
  </si>
  <si>
    <t xml:space="preserve">Centring and shuttering including strutting ,propping etc and removal of form from Foundations,footings,base of column etc </t>
  </si>
  <si>
    <t>M2</t>
  </si>
  <si>
    <t xml:space="preserve">6
5.3.2.1
</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</si>
  <si>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</si>
  <si>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Carriage of materials</t>
  </si>
  <si>
    <t>i</t>
  </si>
  <si>
    <t>Sand (Lead 42 KM)</t>
  </si>
  <si>
    <t>ii</t>
  </si>
  <si>
    <t>Sand local (Lead 18 KM)</t>
  </si>
  <si>
    <t>iii</t>
  </si>
  <si>
    <t>Stone Chips  (Lead 15 KM)</t>
  </si>
  <si>
    <t>iv</t>
  </si>
  <si>
    <t>Boulder-Lead-29 km</t>
  </si>
  <si>
    <t>v</t>
  </si>
  <si>
    <t>Total</t>
  </si>
  <si>
    <t>Add 12% GST</t>
  </si>
  <si>
    <t>Add 1% Labour cess</t>
  </si>
  <si>
    <t>G.Total</t>
  </si>
  <si>
    <t>Name of Work :- Construction of PCC Road from house of naiyar aajam toward gali no-08 at ilahi bakhsh colony under ward no.- 12 of R.M.C, Ranchi.</t>
  </si>
  <si>
    <t>Name of Work :- Construction of PCC Road from house of Ignesh tirkey to house of pushpa hembrom Under Ward No-13.</t>
  </si>
  <si>
    <t xml:space="preserve">1
</t>
  </si>
  <si>
    <t>Providing labour for cleaning of site as per specification and direction of E/I.</t>
  </si>
  <si>
    <t>NOS</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</si>
  <si>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</si>
  <si>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3
5.1.10</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</si>
  <si>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</si>
  <si>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</si>
  <si>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</si>
  <si>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 Sand with lead of 42 km</t>
  </si>
  <si>
    <t>Local Sand with lead of 18 km</t>
  </si>
  <si>
    <t>Stone Boulder with lead of 29 km</t>
  </si>
  <si>
    <t>Stone chips with lead of 15 km</t>
  </si>
  <si>
    <t>Earth (lead 01 KM)</t>
  </si>
  <si>
    <t xml:space="preserve">SAY RS. </t>
  </si>
  <si>
    <t>Name of Work :- Construction of RCC Culvert with cover slab at high tension colony near bajaj service centre under ward no 13.</t>
  </si>
  <si>
    <t>5
5.3.10</t>
  </si>
  <si>
    <t xml:space="preserve">Providing RCC-M200 with nominal mix of (1:1.5:3) in foundation and plinth with approved quality of stone --do--all   complete as per drawing and Technical specification. </t>
  </si>
  <si>
    <t>6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</si>
  <si>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</si>
  <si>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</si>
  <si>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</si>
  <si>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</si>
  <si>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</si>
  <si>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</si>
  <si>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</si>
  <si>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</si>
  <si>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 xml:space="preserve">10
5.3.2.1
</t>
  </si>
  <si>
    <t>Name of Work :- Construction of one unit PYU at old A.G colony park, kadru Under Ward No-24.</t>
  </si>
  <si>
    <t xml:space="preserve">
1
5.1.1</t>
  </si>
  <si>
    <r>
      <rPr>
        <b/>
        <u/>
        <sz val="12"/>
        <rFont val="Arial Narrow"/>
        <family val="2"/>
      </rPr>
      <t>Construction of Pump House size 3.15MX1.0M (Internal size)</t>
    </r>
    <r>
      <rPr>
        <b/>
        <sz val="12"/>
        <rFont val="Arial Narrow"/>
        <family val="2"/>
      </rPr>
      <t xml:space="preserve">
Earth work in excavation in foundation   trenches in ordinary soil and disposal of excavated earth as obtained to a distance up to 50.0m ,including all lifts, leveling ,ramming the foundation trenches, removing roots of trees, shrubs all complete as per approved design ,building specification and direction of E/I(vide classification of soil item -B)</t>
    </r>
  </si>
  <si>
    <r>
      <t>P/M</t>
    </r>
    <r>
      <rPr>
        <b/>
        <vertAlign val="superscript"/>
        <sz val="12"/>
        <rFont val="Arial Narrow"/>
        <family val="2"/>
      </rPr>
      <t>3</t>
    </r>
  </si>
  <si>
    <t xml:space="preserve"> </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</si>
  <si>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</si>
  <si>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and direction of E/I(Mode of measurement compacted volume)</t>
  </si>
  <si>
    <t>3
5.6.3</t>
  </si>
  <si>
    <t>Providing designation 75B one brick flat soling joints filled with local sand including cost of watering taxes royalty all complete as per building specification and direction of E/I.</t>
  </si>
  <si>
    <r>
      <t>P/M</t>
    </r>
    <r>
      <rPr>
        <b/>
        <vertAlign val="superscript"/>
        <sz val="12"/>
        <rFont val="Arial Narrow"/>
        <family val="2"/>
      </rPr>
      <t>2</t>
    </r>
  </si>
  <si>
    <t>4
5.6.4</t>
  </si>
  <si>
    <t>Providing designation 75Bone brick edge  soling joints filled with local sand including cost of watering taxes royalty all complete as per building specification and direction of E/I</t>
  </si>
  <si>
    <t>5
5.3.2.2</t>
  </si>
  <si>
    <t>Providing PCCM-150 in nominal mix of (1:2:4)in   foundation with approved quality of stone chips 20mm to6mm size graded and clean coarse sand of F.M.2.5to 3 including screening .shuttering ,mixing cement concrete in mixer and placing in position ,vibrating ,stacking ,curing taxes and royalty all complete building specification and direction of E/I</t>
  </si>
  <si>
    <t>6
5.3.10</t>
  </si>
  <si>
    <t xml:space="preserve">Providing RCCM-150with nominal mix of (1:2:4) in foudation with approved quality of stone chips 20mm to6mm size graded and clean coarse sand of F.M.2.5to 3 including screening .shuttering ,mixing cement concrete in mixer and placing in position ,vibrating ,stacking ,curing(but excluding the cost of  reinforcement, taxes and royalty all complete, building specification and direction of E/I                           </t>
  </si>
  <si>
    <t>7
5.2.6</t>
  </si>
  <si>
    <t>Providing designation 75B brick work in C.M.(1:6)in foundation and plinth with approved quality of clean coarse sand of F.M.2to2.5 including providing 10mm thick mortar joints, cost of screening materials, raking out joints to 15mm depth, curing ,taxes and royalty all complete as per building specification and direction of E/I</t>
  </si>
  <si>
    <t>8
5.3.16</t>
  </si>
  <si>
    <t>Providing  25mm thick damp proof coarse with cement concrete  M-150with nominal mix of (1:2:4)  with approved quality of stone chips 20mm to6mm size graded and clean coarse sand of F.M.2.5to 3 including screening .shuttering ,mixing cement concrete in mixer with 5%cico or any other approved  water proofing  compound and   placing in position  ,stacking ,curing , taxes and royalty all complete, building specification and direction of E/I</t>
  </si>
  <si>
    <t>9
5.2.14</t>
  </si>
  <si>
    <t>Providing designation 75B brick work in C.M.(1:6)in superstructure and plinth with approved quality of clean coarse sand of F.M.2to2.5 including providing 10mm thick mortar joints, cost of screening materials, raking out joints to 15mm depth, curing ,taxes and royalty all complete as per building specification and direction of E/I.</t>
  </si>
  <si>
    <t>10
5.3.11</t>
  </si>
  <si>
    <t>Providing RCCM-150with nominal mix of (1:2:4) in roof slab with approved quality of stone chips 20mm to6mm size graded and clean coarse sand of F.M.2.5to 3 including screening .shuttering ,mixing cement concrete in mixer and placing in position ,vibrating ,stacking ,curing(but excluding the cost of  reinforcement, taxes and royalty all complete, building specification and direction of E/I</t>
  </si>
  <si>
    <t>11
5.5.4</t>
  </si>
  <si>
    <t>Providing Tor steel reinforcement of 8mm,,dia rod  as per approved design and drawing excluding carriage of M.S. bars to work site cutting ,bending ,and binding with annealed wire with cost of wire removal of rust ,placing the rods in position all complete as per building specification and direction of E/I</t>
  </si>
  <si>
    <t>P/MT</t>
  </si>
  <si>
    <t>12
5.5.29</t>
  </si>
  <si>
    <t>supplying fitting and fixing 20guage G.C.I. sheet gate on M.S. Angle of size 60mmx60mm x6mm including cost of fabrication providing necessary locking arrangement with Haskell and domny duly fixed in PCC(1:2:4)blocks of required size ,applying priming red lead paint over steel ,taxes all complete as drawing specification and direction of E/I.</t>
  </si>
  <si>
    <t>13
5.5.18</t>
  </si>
  <si>
    <t>supplying fitting and fixing fully glazed steel door, windows or ventilations of standard rolled “Z” and mullion steel sections and size as per IS -1038 joints met and welded with 100x16x3mm M.S. lugs fixed in cement concrete (1:2:4)block 15x10x10cm,size including cost of oxidized iron fittings, with hinges ,handle per steps catch springs, 3mm thick plain glass panes with Aluminum beads and inner frame fixed with lugs with 20mm long 63mm G.I. counter sunk machine screw and nuts and applying a coat of red lead paint carriage to work site hoisting and placing in position in all storys and taxes all complete as per building specification and direction of E/I</t>
  </si>
  <si>
    <t>14
5.5.12</t>
  </si>
  <si>
    <t>supplying ,fitting and fixing M.S. Grill made of 20mmmx6mm M.S. flat as per approved design and drawing properly fabricated with joints continuous filled welded and finished smooth carriage of grill to work site hoisting as per  building specification and direction of E/I</t>
  </si>
  <si>
    <t>P/Kg</t>
  </si>
  <si>
    <t>15
5.7.6</t>
  </si>
  <si>
    <t>Providing 12mm thick cement plaster (1:4)with clean coarse sand of F.M.1.5 including screening with all leads and lifts of water ,scaffolding taxes and royalty all complete as per building specification and direction of E/I</t>
  </si>
  <si>
    <t>16
5.7.2</t>
  </si>
  <si>
    <t xml:space="preserve"> Providing and Laying 25mm thick white makrana marble tiless in risers of step, skirting and pillars of approved quality over 12mm thick base of cement mortar (1:3) and jointed with white cement slurry ---do---do---</t>
  </si>
  <si>
    <t>17
5.10.34</t>
  </si>
  <si>
    <t>Providing 150mm wide brick drain cement mortar(1:6)with  av. 150mm ,clear depth and 125mm apron including cost of earth work involved with 75mm cement concrete (1:4:3)over one brick  designation 75A ,flat soling in proper grade and slop at the base the drain duly plastered in C.M. (1:3)with punning over exposed surface  all complete as per specification and direction of E/I</t>
  </si>
  <si>
    <t>P/M</t>
  </si>
  <si>
    <t>18
5.8.24</t>
  </si>
  <si>
    <t>Providing two coats of snowcem of approved shade and make over a coat of cement primer or new  surface including preparing the plastered surface smooth with sand paper  scaffolding ,curing and taxes all complete as per building specification and direction of E/I</t>
  </si>
  <si>
    <t>19
5.8.45</t>
  </si>
  <si>
    <t>Providing two coats of synthetic enamel  paint   of approved shade and make over steel  surface including cleaning  the surface thoroughly,  scaffolding  and taxes all complete as per building specification and direction of E/I</t>
  </si>
  <si>
    <t>Construction of Soak Pit of External Size 5'x5'x8" as per direction of Engineer Incharge.</t>
  </si>
  <si>
    <t xml:space="preserve">Supplying all materials, labours, tools and equipment for laying PVC Schedule 80 pipe water flow, supreme or any ISI approved make in trenches with red lead and yarn with socket and screw joints and cutting pipe to size and threading ends where  necessary etc. all complete as per specification and direction of E/I. 
(a) 50mm dia PVC Sch.-80 Pipe </t>
  </si>
  <si>
    <t>30</t>
  </si>
  <si>
    <t>(b) 40mm dia PVC Sch.-80 Pipe</t>
  </si>
  <si>
    <t>20</t>
  </si>
  <si>
    <t>(c) 32mm dia PVC Sch.-80 Pipe</t>
  </si>
  <si>
    <t>50</t>
  </si>
  <si>
    <t>(d) 25mm dia PVC Sch.-80 Pipe</t>
  </si>
  <si>
    <t>Supplying and fixing G.I. /PVC fittings of approved make all complete as per specification and direction of E/I.
(a) Elbow :                      50mm dia</t>
  </si>
  <si>
    <t>6</t>
  </si>
  <si>
    <t>(b) Elbow :                      40mm dia</t>
  </si>
  <si>
    <t>(c) Elbow :                      32mm dia</t>
  </si>
  <si>
    <t>(d) Elbow :                      25mm dia</t>
  </si>
  <si>
    <t xml:space="preserve">(e)Tee plain                    50mm dia  </t>
  </si>
  <si>
    <t xml:space="preserve">Each </t>
  </si>
  <si>
    <t xml:space="preserve">(f)Tee plain                     40mm dia  </t>
  </si>
  <si>
    <t>4</t>
  </si>
  <si>
    <t>vi</t>
  </si>
  <si>
    <t xml:space="preserve">(g)Tee plain                    32mm dia  </t>
  </si>
  <si>
    <t>vii</t>
  </si>
  <si>
    <t xml:space="preserve">(h)Tee plain                    25mm dia  </t>
  </si>
  <si>
    <t>viii</t>
  </si>
  <si>
    <t xml:space="preserve">(i)Socket Plain                50mm dia  </t>
  </si>
  <si>
    <t>ix</t>
  </si>
  <si>
    <t xml:space="preserve">(j)Socket Plain                40mm dia  </t>
  </si>
  <si>
    <t>x</t>
  </si>
  <si>
    <t xml:space="preserve">(k)Socket Plain               32mm dia  </t>
  </si>
  <si>
    <t>xi</t>
  </si>
  <si>
    <t xml:space="preserve">(l)Socket Plain                25mm dia  </t>
  </si>
  <si>
    <t>xii</t>
  </si>
  <si>
    <t>(m)Union Socket             50mm dia</t>
  </si>
  <si>
    <t>xiii</t>
  </si>
  <si>
    <t>(n)Union Socket             40mm dia</t>
  </si>
  <si>
    <t>xiv</t>
  </si>
  <si>
    <t>(o)Union Socket             32mm dia</t>
  </si>
  <si>
    <t>xv</t>
  </si>
  <si>
    <t>(p)Union Socket            25mm dia</t>
  </si>
  <si>
    <t>providing and fixing male ended 15mm dia UPVC bib cock of approved quality as per specification and direction of E/I.</t>
  </si>
  <si>
    <t>10</t>
  </si>
  <si>
    <t xml:space="preserve">Supplying and fitting UPVC valve of approved quality as per specification and direction of E/I. 
50mm dia F/W Valve </t>
  </si>
  <si>
    <t>Providing all materials, labour, tools and equipment for fixing HDPE water storage tank double layer of approved make  conforming to ISI-12701-1995 fixing   on the  staged pillar or on the roof of the building  including cutting 4nos hole in tank for rising over flow delivery and wash out including supplying full thread nipple with jam nut and fixing connection etc. and supplying and fixing brass ball cock of required size as per specification and direction of E/I.</t>
  </si>
  <si>
    <t>04/02</t>
  </si>
  <si>
    <t>02 X 112400</t>
  </si>
  <si>
    <t>26
3.1.19.1</t>
  </si>
  <si>
    <t>Supplying Tools &amp; Cutting Road as well as restoring the same specification &amp; direction of E/I.</t>
  </si>
  <si>
    <t>12</t>
  </si>
  <si>
    <t>Supplying all materials, tools and equipment for making brick masonry platform about 75mm high and diameter of the tank including PCC(1:2:4)25mm thick over it and cement plaster (1:4)with punning with 5% cico on the roof of the building all complete as per specification and direction of E/I</t>
  </si>
  <si>
    <t>2</t>
  </si>
  <si>
    <t>28
3.1.1.2</t>
  </si>
  <si>
    <t xml:space="preserve">Earthwork in back filling in trenches after laying different type and size of pipe with earth removed during excavation within initial lead and left as per specification and direction of E/I. (For classification of soil item A &amp; B) </t>
  </si>
  <si>
    <t>15</t>
  </si>
  <si>
    <t>29
115</t>
  </si>
  <si>
    <t>Supplying all materials, labours and tools and equipment for drilling 200 X 165mm dia. X 225 Mtr. bore well in all kinds of soil and rock in urban area for installation of pumps set with Hydraulic DTH Rig Machine, all complete including drilling rig, Air Compressor and equipments, as well as fuel, lubricants and cost of transporation of rig machine and over vehicles up to the site etc. all complete job as per specification and direction of E/Ic.</t>
  </si>
  <si>
    <t>II - Beyond - 51.00 M to 225.00 M below G.L.</t>
  </si>
  <si>
    <t>30
116 A</t>
  </si>
  <si>
    <t>Supplying all tools, tackles &amp; lowering of 200mm dia. MS ERW casing pipe of 6mm wall thickness including welding charges, cost of pipe etc including all taxes, VAT, Excise duty, freight charges with inspection charges etc as applicable, etc. all complete job as per specification and direction of E/Ic.</t>
  </si>
  <si>
    <t xml:space="preserve">Cleaning flushing and developing of drilled hole for testing the discharge of water development of bore well by continuous flow of water by using heavy compressor up to satisfaction of E/I. to get uninterrupted flow of water free from sand and soil etc. </t>
  </si>
  <si>
    <t>P/hr.</t>
  </si>
  <si>
    <t>32
116 B</t>
  </si>
  <si>
    <t>Supplying all materials: labours, tools &amp; equipments for fiting &amp; fixing 200mm dia MS cap over casing pipe etc. all completes job.</t>
  </si>
  <si>
    <t>each</t>
  </si>
  <si>
    <r>
      <t xml:space="preserve">Supplying of 150mm dia </t>
    </r>
    <r>
      <rPr>
        <b/>
        <sz val="10"/>
        <rFont val="Arial Narrow"/>
        <family val="2"/>
      </rPr>
      <t>05.00 H.P. (ISI Mark) KSB/Kirlosker/CRI/V-guard Submersible Motor Pump sets comfirming to IS 8034 and motor confirming to IS 9283. Pump shall be suitable for various delivery head and discharge with stainless steel pump shaft and polypropylene/noryl impeller. Motor suitable for working on 415V + 10%, 3PH, 50Hz, A.C. supply with cable guard, thrust carbon/fiber bearing to withstand entire hydraulic thrust, water proof winding shall be provided. The pump set shall be suitable for direct coupling. Pump shall have suitable outlet as per manufacturers design. Anti thrust stream lined non returned valve shall be provided with pump. 3 meter submersible copper in single/double run shall be provided with each pump.</t>
    </r>
  </si>
  <si>
    <t>Supplying of 4.0 sqr. mm. cable ISI Marked for above requirement.</t>
  </si>
  <si>
    <t>150</t>
  </si>
  <si>
    <t>Per Mtr.</t>
  </si>
  <si>
    <t>Supplying of 40mm Submersible Pipe of standard make Ashirwad/Raksha/Prince/Gupta or any equivalent make for above requirement.</t>
  </si>
  <si>
    <t>125</t>
  </si>
  <si>
    <t>Supplying of 02 Nos. clamp, Band, Adopter, Bore Cover etc. as required for above work.</t>
  </si>
  <si>
    <t xml:space="preserve">Supplying &amp; fixing Electric Meter (L&amp;T or Equivalent) 03 Phase Main Switch of ISI Mark as per direction of E/I. </t>
  </si>
  <si>
    <t>Internal wiring and Lighting arrangement in Pump House.</t>
  </si>
  <si>
    <t>Supplying &amp; Providing Rope of required size &amp; tape.</t>
  </si>
  <si>
    <t>1</t>
  </si>
  <si>
    <t>Supplying &amp; Fixing of BCH Make or Equivalent Panel Board with all accessories &amp; Iron Box with Angle Stand and its fixing as per direction of E/I.</t>
  </si>
  <si>
    <t xml:space="preserve">Supplying &amp; Fixing of Wooden box of Required Size for Panel Board. Electric Meter, Main Switch etc. </t>
  </si>
  <si>
    <t>Installation Charges for Lowering of Motor Pump.</t>
  </si>
  <si>
    <t>Supplying and of 10.0sq.mm Alluminium cable ISI mark as per specification and direction of  E/I. (for connection from main line to electric Meter.</t>
  </si>
  <si>
    <t>P/Mtr.</t>
  </si>
  <si>
    <t xml:space="preserve">03 Phase Electric connection charge payable to JSEB, Ranchi.  </t>
  </si>
  <si>
    <t>L.S.</t>
  </si>
  <si>
    <r>
      <t xml:space="preserve">Construction of Brick masonary chamber with RCC Slab as per E/I. </t>
    </r>
    <r>
      <rPr>
        <b/>
        <sz val="10"/>
        <rFont val="Arial Narrow"/>
        <family val="2"/>
      </rPr>
      <t>(Annexure-X)</t>
    </r>
  </si>
  <si>
    <t>46
5.10.2</t>
  </si>
  <si>
    <r>
      <rPr>
        <b/>
        <sz val="11"/>
        <rFont val="Times New Roman"/>
        <family val="1"/>
      </rPr>
      <t>Dismentalling</t>
    </r>
    <r>
      <rPr>
        <sz val="11"/>
        <rFont val="Times New Roman"/>
        <family val="1"/>
      </rPr>
      <t xml:space="preserve"> Plain cemet or lime work…………..do…..all complete as per …..E/I</t>
    </r>
  </si>
  <si>
    <t>47
5.1.1+   5.1.2</t>
  </si>
  <si>
    <r>
      <t>EARTH WORK IN  EXCAVATION IN FOUNDATION</t>
    </r>
    <r>
      <rPr>
        <sz val="11"/>
        <rFont val="Times New Roman"/>
        <family val="1"/>
      </rPr>
      <t xml:space="preserve">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t>
    </r>
  </si>
  <si>
    <t>48
5.1.10</t>
  </si>
  <si>
    <r>
      <t xml:space="preserve">Providing coarse clean </t>
    </r>
    <r>
      <rPr>
        <b/>
        <sz val="11"/>
        <rFont val="Times New Roman"/>
        <family val="1"/>
      </rPr>
      <t>SAND IN FILLING</t>
    </r>
    <r>
      <rPr>
        <sz val="11"/>
        <rFont val="Times New Roman"/>
        <family val="1"/>
      </rPr>
      <t xml:space="preserve">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t>
    </r>
  </si>
  <si>
    <t>49
5.6.1</t>
  </si>
  <si>
    <r>
      <t xml:space="preserve">Providing designation 75-B, </t>
    </r>
    <r>
      <rPr>
        <b/>
        <sz val="11"/>
        <rFont val="Times New Roman"/>
        <family val="1"/>
      </rPr>
      <t>BRICK FLAT SOLING</t>
    </r>
    <r>
      <rPr>
        <sz val="11"/>
        <rFont val="Times New Roman"/>
        <family val="1"/>
      </rPr>
      <t xml:space="preserve"> joints filled with local sand including cost of watering,taxes and royalty all complete as per building specification and direction of Engineer Incharge                                                          </t>
    </r>
  </si>
  <si>
    <t>50
5.1.7</t>
  </si>
  <si>
    <r>
      <t xml:space="preserve">Providing designation </t>
    </r>
    <r>
      <rPr>
        <b/>
        <sz val="9"/>
        <color theme="1"/>
        <rFont val="Times New Roman"/>
        <family val="1"/>
      </rPr>
      <t>75A brick work in C.M.(1:4)</t>
    </r>
    <r>
      <rPr>
        <sz val="9"/>
        <color theme="1"/>
        <rFont val="Times New Roman"/>
        <family val="1"/>
      </rPr>
      <t>in foundation and plinth with approved quality of clean coarse sand of F.M.2to2.5 including providing 10mm thick mortar joints, cost of screening materials, raking out joints to 15mm depth, curing ,taxes and royalty all complete as per building specification and direction of E/I</t>
    </r>
  </si>
  <si>
    <t>51
5.3.2</t>
  </si>
  <si>
    <r>
      <t>Providing</t>
    </r>
    <r>
      <rPr>
        <b/>
        <sz val="9"/>
        <color theme="1"/>
        <rFont val="Times New Roman"/>
        <family val="1"/>
      </rPr>
      <t xml:space="preserve"> P.C.C M 150 in nominal mix (1:2:4)</t>
    </r>
    <r>
      <rPr>
        <sz val="9"/>
        <color theme="1"/>
        <rFont val="Times New Roman"/>
        <family val="1"/>
      </rPr>
      <t xml:space="preserve"> in top of Chamber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r>
  </si>
  <si>
    <t>52
5.7.2</t>
  </si>
  <si>
    <t>Providing 12 mm thick cement plaster (1:6) with clean course sand F.M 1.5 includin screening curing with all leads and lifts of water, scaffoling taxes and royality all complete as per specification and direction of E/I</t>
  </si>
  <si>
    <t xml:space="preserve">53            5.7.11          </t>
  </si>
  <si>
    <r>
      <t xml:space="preserve">Providing </t>
    </r>
    <r>
      <rPr>
        <b/>
        <sz val="10"/>
        <rFont val="Times New Roman"/>
        <family val="1"/>
      </rPr>
      <t xml:space="preserve">1.5mm cement punning </t>
    </r>
    <r>
      <rPr>
        <sz val="10"/>
        <rFont val="Times New Roman"/>
        <family val="1"/>
      </rPr>
      <t>including curing, carriage of water with all leads and lifts as per building specification and direction of E/l.</t>
    </r>
  </si>
  <si>
    <t>54
5.3.11</t>
  </si>
  <si>
    <t>55                 5.5.5 (a)</t>
  </si>
  <si>
    <r>
      <t>Providing</t>
    </r>
    <r>
      <rPr>
        <b/>
        <sz val="9"/>
        <color theme="1"/>
        <rFont val="Times New Roman"/>
        <family val="1"/>
      </rPr>
      <t xml:space="preserve"> Tor steel reinforcement </t>
    </r>
    <r>
      <rPr>
        <sz val="9"/>
        <color theme="1"/>
        <rFont val="Times New Roman"/>
        <family val="1"/>
      </rPr>
      <t>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r>
  </si>
  <si>
    <t>kg</t>
  </si>
  <si>
    <t>Carriage of Materials</t>
  </si>
  <si>
    <t>Sand (Lead 18 KM)</t>
  </si>
  <si>
    <r>
      <t>M</t>
    </r>
    <r>
      <rPr>
        <vertAlign val="superscript"/>
        <sz val="10"/>
        <rFont val="Times New Roman"/>
        <family val="1"/>
      </rPr>
      <t>3</t>
    </r>
  </si>
  <si>
    <t>Bricks ( Lead 07 KM)</t>
  </si>
  <si>
    <t>Per/1000</t>
  </si>
  <si>
    <t>(iii)</t>
  </si>
  <si>
    <t>Stone Chips(Lead 22 KM)</t>
  </si>
  <si>
    <t>1
  5.1.1+   5.1.2</t>
  </si>
  <si>
    <t>3
5.6.1</t>
  </si>
  <si>
    <r>
      <t xml:space="preserve">Providing designation 75-A, </t>
    </r>
    <r>
      <rPr>
        <b/>
        <sz val="11"/>
        <rFont val="Times New Roman"/>
        <family val="1"/>
      </rPr>
      <t>BRICK FLAT SOLING</t>
    </r>
    <r>
      <rPr>
        <sz val="11"/>
        <rFont val="Times New Roman"/>
        <family val="1"/>
      </rPr>
      <t xml:space="preserve"> joints filled with local sand including cost of watering,taxes and royalty all complete as per building specification and direction of Engineer Incharge                                                          </t>
    </r>
  </si>
  <si>
    <t>4
5.2.3</t>
  </si>
  <si>
    <r>
      <t xml:space="preserve">Providing designation </t>
    </r>
    <r>
      <rPr>
        <b/>
        <sz val="9"/>
        <color theme="1"/>
        <rFont val="Times New Roman"/>
        <family val="1"/>
      </rPr>
      <t>75A brick work in C.M.(1:6)</t>
    </r>
    <r>
      <rPr>
        <sz val="9"/>
        <color theme="1"/>
        <rFont val="Times New Roman"/>
        <family val="1"/>
      </rPr>
      <t>in foundation and plinth with approved quality of clean coarse sand of F.M.2to2.5 including providing 10mm thick mortar joints, cost of screening materials, raking out joints to 15mm depth, curing ,taxes and royalty all complete as per building specification and direction of E/I</t>
    </r>
  </si>
  <si>
    <t>5                     5.3.2</t>
  </si>
  <si>
    <t>6
5.7.11</t>
  </si>
  <si>
    <t xml:space="preserve">7
5.7.11          </t>
  </si>
  <si>
    <t>Providing 12 mm thick cement plaster (1:3) with clean course sand F.M 1.5 includin screening curing with all leads and lifts of water, scaffoling taxes and royality all complete as per specification and direction of E/I WITH PUNNING</t>
  </si>
  <si>
    <t>8
5.3.30.1</t>
  </si>
  <si>
    <r>
      <t xml:space="preserve">Providing precast </t>
    </r>
    <r>
      <rPr>
        <b/>
        <sz val="9"/>
        <color theme="1"/>
        <rFont val="Times New Roman"/>
        <family val="1"/>
      </rPr>
      <t xml:space="preserve">R.C.C.M-20  with nominal mix of (1:1.5:3) </t>
    </r>
    <r>
      <rPr>
        <sz val="9"/>
        <color theme="1"/>
        <rFont val="Times New Roman"/>
        <family val="1"/>
      </rPr>
      <t>slab of desired size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E/l.</t>
    </r>
  </si>
  <si>
    <t>9
5.5.5 (a)</t>
  </si>
  <si>
    <t>10
5.2.11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</si>
  <si>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</si>
  <si>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Sand (Lead 16 KM)</t>
  </si>
  <si>
    <t>(II)</t>
  </si>
  <si>
    <t>L. Sand (Lead 16 KM)</t>
  </si>
  <si>
    <t>(IV)</t>
  </si>
  <si>
    <t>Bricks ( Lead 08 KM)</t>
  </si>
  <si>
    <t>(V)</t>
  </si>
  <si>
    <t>Stone Chips(Lead 20 KM)</t>
  </si>
  <si>
    <t>(III)</t>
  </si>
  <si>
    <t>EARTH</t>
  </si>
  <si>
    <r>
      <t>M</t>
    </r>
    <r>
      <rPr>
        <vertAlign val="superscript"/>
        <sz val="10"/>
        <rFont val="Times New Roman"/>
        <family val="1"/>
      </rPr>
      <t>5</t>
    </r>
    <r>
      <rPr>
        <sz val="11"/>
        <color theme="1"/>
        <rFont val="Calibri"/>
        <family val="2"/>
        <scheme val="minor"/>
      </rPr>
      <t/>
    </r>
  </si>
  <si>
    <t>Name of Work :- Construction of Saptic tank at old ag colony near hanuman mandir club in ward no-24.</t>
  </si>
  <si>
    <t>Name of Work :- Construction of PCC road at argora sohria bhawan to blue safhare appartment dhala toli Under Ward No-25.</t>
  </si>
  <si>
    <t xml:space="preserve">   2
5.1.10
BCD</t>
  </si>
  <si>
    <t xml:space="preserve">3
5.3.2.1
</t>
  </si>
  <si>
    <t>4
16.91.2
(D.S.R)</t>
  </si>
  <si>
    <t>Supplying and laying 80mm thick cement concrete paver block of M30 Grade with approved colour, design and pattern.</t>
  </si>
  <si>
    <t xml:space="preserve"> Sand with lead of 47 km</t>
  </si>
  <si>
    <t>Stone chips with lead of 20 km</t>
  </si>
  <si>
    <t>Name of Work :- Construction of PCC road at alkapuri from baba barphani to sanjay choudhary house under ward no.- 30 of R.M.C, Ranchi.</t>
  </si>
  <si>
    <t>2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</si>
  <si>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</si>
  <si>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3
5.3.17.1</t>
  </si>
  <si>
    <t xml:space="preserve"> Sand with lead of 49 km</t>
  </si>
  <si>
    <t>Stone chips with lead of 22 km</t>
  </si>
  <si>
    <t>Name of Work :- Construction of PCC road at Chitrapuri (Badhahi Muhalla) from dipu verma house to ajit verma house under ward no.- 30 of R.M.C, Ranchi.</t>
  </si>
  <si>
    <t>Name of Work :- Construction of PCC road at Ratu road from steelaco main gate to kalandi appartment under ward no.- 30 of R.M.C, Ranchi.</t>
  </si>
  <si>
    <t>2
5.1.1</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</si>
  <si>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(vide classification of soil item-B)</t>
  </si>
  <si>
    <t>4
5.6.8</t>
  </si>
  <si>
    <t>5
5.3.2.1</t>
  </si>
  <si>
    <t>Local Sand  lead 14 km</t>
  </si>
  <si>
    <t>Stone Boulder with lead of 36 km</t>
  </si>
  <si>
    <t>Name of Work :- Construction of PCC road at Indrapuri road no-05 from pila baas to bangali dada house under ward no.- 30 of R.M.C, Ranchi.</t>
  </si>
  <si>
    <t>Name of Work :- Construction of PCC road at Transformer gali from sailesh singh house to ashok yadav house under in ward no-31</t>
  </si>
  <si>
    <t xml:space="preserve"> 1
  5.1.1</t>
  </si>
  <si>
    <t xml:space="preserve">                                                                                                                                                                                                                                                                                                          </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</si>
  <si>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</si>
  <si>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</si>
  <si>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</si>
  <si>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 xml:space="preserve">4
5.3.2.1
</t>
  </si>
  <si>
    <t>Sand localead 14 km</t>
  </si>
  <si>
    <t>Name of Work :- Construction of PCC Road at bajra kakshi toli house of karampal oraon to house of lalit oraon under ward no.- 35 of R.M.C, Ranchi.</t>
  </si>
  <si>
    <t xml:space="preserve">   2
5.1.1</t>
  </si>
  <si>
    <t>Sand lead 14 km</t>
  </si>
  <si>
    <t>Name of Work :- Construction of PCC Road at pancham nagar house of praksh oraon to pcc main road under ward no.- 35 of R.M.C, Ranchi.</t>
  </si>
  <si>
    <t>Name of Work :- Construction of RCC drain at girja toli dibdih house of lalu kachhap to emlee tree under ward no 36.</t>
  </si>
  <si>
    <t xml:space="preserve">   2
5.1.1
BCD</t>
  </si>
  <si>
    <t>I</t>
  </si>
  <si>
    <t>II</t>
  </si>
  <si>
    <t>Sand local lead 13 km</t>
  </si>
  <si>
    <t>III</t>
  </si>
  <si>
    <t>IV</t>
  </si>
  <si>
    <t>V</t>
  </si>
  <si>
    <t>Name of Work :- Providing R.C.C Bench at Different location under ward No-40</t>
  </si>
  <si>
    <t>SL.NO.</t>
  </si>
  <si>
    <t>ITEMS OF WORK</t>
  </si>
  <si>
    <t>Qty</t>
  </si>
  <si>
    <t>Supplying fitting and fixing of R.C.C Bench all complete as per specification and direction of E/I.</t>
  </si>
  <si>
    <t>NO.</t>
  </si>
  <si>
    <t>Name of Work :-Construction of  Road under ward no-42 A-type from house of Md. Azad to house of Md. Ashlam.</t>
  </si>
  <si>
    <t xml:space="preserve">   1
5.1.1 +5.1.2   BCD</t>
  </si>
  <si>
    <t>3
8.6.8</t>
  </si>
  <si>
    <t>4
RCD
6.2</t>
  </si>
  <si>
    <t>Providing and laying in position specified grade of cement concrete do……..1:1.5:3 (1 Cement: 1.5 coasrse sand (zone-III): 3 graded stone aggregate 20mm nominal size.</t>
  </si>
  <si>
    <t>6
DSR
2019
16.91.2</t>
  </si>
  <si>
    <t>Providing and laying factory made chamfered edge cement concrete paver blocks in footpath,parks lawns drive ways or light traffic parking etc, required strength,thickness &amp; size and shape ,made by table vibratory method... do.......E/I.
80 mm thick CC paver block of M-30 Grade with approved color design and pattern.</t>
  </si>
  <si>
    <t>Labour for cleaning the work site before and after work etc.</t>
  </si>
  <si>
    <t>2.     5.10.2  JBCD</t>
  </si>
  <si>
    <t>Dismantling of PCC  work ……do….all complete.</t>
  </si>
  <si>
    <t>3.            5.1.1 + 5.1.2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</si>
  <si>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</si>
  <si>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5.1.10 JBCD</t>
  </si>
  <si>
    <t>5
 . 5.6.8 JBCD</t>
  </si>
  <si>
    <t>6.          5.3.10 JBCD</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</si>
  <si>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</si>
  <si>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7
5.3.11</t>
  </si>
  <si>
    <t>Reinforced cement concrete work in Beam, suspended floors, roofs having slop upto 15* landings balconies, shelves, chajjas, lintel , bands plain window sills staircase and sprial staircase above plith level upto floor five level , excluding the cost of centering and shutterng , finishing and reinforcementwith 1:1.5:3 (1cement:1.5coarse sand zone iii :3 graded stone  aggregate 20 mm nomial size.)</t>
  </si>
  <si>
    <t>8.  5.5.4+5.5.5  (a)</t>
  </si>
  <si>
    <t>Providing Tor steel reinforcement of 8 mm and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</si>
  <si>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Qnty of 8mm dia bars(30%)</t>
  </si>
  <si>
    <t>M.T.</t>
  </si>
  <si>
    <t>Qnty of 10mm dia bars(70%)</t>
  </si>
  <si>
    <t>9.    J.B.C.D 5.3.17.1</t>
  </si>
  <si>
    <t xml:space="preserve">Centering and shuttering including strutting , etc and removel of form for  foundation, footings bases of column etc for mass concrete.             </t>
  </si>
  <si>
    <t>M³</t>
  </si>
  <si>
    <t>Name of Work :- CONSTRUCTION OF OF BITUMINOUS ROAD AT GAURISHANKAR NAGER FROM JAYRAM SHARM HOUSE TO KN MISHRA,NAGESHWAR PRSAD SINGH HOUE TO CHAND TIWARI HOUSE AND RAMAN HOUSE TO BB ROY HOUSE UNDER WARD NO.43</t>
  </si>
  <si>
    <t>1
 5.2      RCD</t>
  </si>
  <si>
    <t>Providing and applying TACK COAT with bitumen emulsion using pressure distributor at the rate of 0.20kg/sqm on the prepared bituminious/granular surface cleaned with mechanical broom.</t>
  </si>
  <si>
    <t>cft</t>
  </si>
  <si>
    <t>2
 5.3      RCD</t>
  </si>
  <si>
    <t>Bituminous Macadam (Providing and laying bituminous macadam with 100-120 TPH hot mix plant producing an average output of 75 tonnes per hour using crushed aggregates of specified grading premixed with bituminous binder, transported to site, laid over a previously prepared surface with paver finisher to the required grade, level and alignment and rolled as per clauses 501.6 and 501.7 to achieve the desired compaction)</t>
  </si>
  <si>
    <t>3
 5.8</t>
  </si>
  <si>
    <t>Providing and laying Bituminous concrete with 100-120 TPH hot mix plant producing an average output of 75 tonnes per hour using crushed aggregrate all as per specification and direction of E/I.</t>
  </si>
  <si>
    <t>4
8.13</t>
  </si>
  <si>
    <t>Road Marking with Hot Applied Thermoplastic Compound with Reflectorising Glass Beads on Bituminous Surface (Providing and laying of hot applied thermoplastic compound 2.5 mm thick including reflectorising glass beads @ 250 gms per sqm area, thickness of 2.5 mm is exclusive of surface applied glass beads as per IRC:35 .The finished surface to be level, uniform and free from streaks and holes.)</t>
  </si>
  <si>
    <t>5
8.4</t>
  </si>
  <si>
    <t xml:space="preserve">Retro- reflectorised Traffic signs (Providing and fixing of retro- reflectorised cautionary, mandatory and informatory sign as per IRC :67 made of encapsulated lens type reflective sheeting vide clause 801.3, fixed over aluminium sheeting, 1.5 mm thick supported on a mild steel angle iron post 75 mm x 75 mm x 6 mm firmly fixed to the ground by means of properly designed foundation with M15 grade cement concrete 45 cm x 45 cm x 60 cm, 60 cm below ground level as per approved drawing)
60 cm equilateral triangle
</t>
  </si>
  <si>
    <t>60 cm x 45 cm rectangular</t>
  </si>
  <si>
    <t>CARRIAGE OF MATERIALS</t>
  </si>
  <si>
    <t>CHIPS-LEAD-22KM</t>
  </si>
  <si>
    <t>Name of Work :- Construction of R.C.C. drain and improvement of road work in the street next to city place hotel under Ward No-11</t>
  </si>
  <si>
    <t>05.
 5.3.1.1</t>
  </si>
  <si>
    <t>Providing RCC-M200 with nominal mix of (1:1.5:3) in foundation and plinth with approved quality of stone --do--all   complete as per drawing and Technical specification. .</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</si>
  <si>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</si>
  <si>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5.5.4 </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</si>
  <si>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</si>
  <si>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</si>
  <si>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5.3.17.1</t>
  </si>
  <si>
    <t>Sand Local with lead-14 km</t>
  </si>
  <si>
    <t>Add 1% Labour Cess</t>
  </si>
  <si>
    <t>Grand Total</t>
  </si>
  <si>
    <t>Say</t>
  </si>
  <si>
    <t xml:space="preserve">                                                                                                                                                                  Excutive Engineer 
                                                                                                                                                                 Ranchi Municipal Corporation, Ranchi</t>
  </si>
  <si>
    <t>Name of Work :- Construction of R.C.C. drain from house of Rajkishor agarwal to Circular road at Sardapuri   Under Ward No-11</t>
  </si>
  <si>
    <t xml:space="preserve">8
5.5.5 </t>
  </si>
  <si>
    <t xml:space="preserve">                                                                           Excutive Engineer 
                                                                         Ranchi Municipal Corporation, Ranchi</t>
  </si>
  <si>
    <t>Name of Work :- Construction of R.C.C. drain with cover slab and  improvement of road from house of Bhadina to House of Bebi and from house of Afroj akhtar to Shahjadi Apartment at kalal toli under Ward No-15</t>
  </si>
  <si>
    <t>Sand Local with lead-13 km</t>
  </si>
  <si>
    <t xml:space="preserve">                                                                                                                                                                  Excutive Engineer 
                                                                                                                                                              Ranchi Municipal Corporation, Ranchi</t>
  </si>
  <si>
    <t>Name of Work :- Construction of Shed in tangra toli argora front of bir budh baghat building under ward no.- 35 of R.M.C, Ranchi.</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</si>
  <si>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5.1.1 J.S.R.           </t>
  </si>
  <si>
    <t>cum</t>
  </si>
  <si>
    <t>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5.1.10 JSR</t>
  </si>
  <si>
    <t>Providing designation 75-B, BRICK FLAT SOLING joints filled with local sand including cost of watering,taxes and royalty all complete as per building specification and direction of Engineer Incharge. 
5.6.3 JSR</t>
  </si>
  <si>
    <t>Cum</t>
  </si>
  <si>
    <t>Providing and laying in position cement concrete of specified grade excluding the cost of centering and shuttering - All work upto pinth level :
 1:4:8(1 cement : 4 coarse sand (Zone III) : 8 graded stone aggregate 40 mm nominal size)
5.3.1.6 JSR</t>
  </si>
  <si>
    <t>Sqm</t>
  </si>
  <si>
    <t>Centering and shuttering including strutting, propping, etc. and removal of form for Foundations, footings, bases of columns, etc. mass concrete
5.3.17 JSR</t>
  </si>
  <si>
    <t>Providing and laying in position cement concrete of specified grade excluding the cost of centering and shuttering - All work upto pinth level :
 1:2:4(1 cement : 2 coarse sand (Zone III) : 4 graded stone aggregate 20 mm nominal size)
5.3.1.2 JSR</t>
  </si>
  <si>
    <t>EARTH  FILLING IN FOUNDATION TRENCHES AND PLINTH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5.1.7 JSR</t>
  </si>
  <si>
    <t>FILLING IN FOUNDATION TRENCHES AND PLINTH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</si>
  <si>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Steel work welded in built up sections/ framed work, including cutting, hoisting, fixing in position and applying a priming coat of approved steel primer using structural steel etc. as required
In gratings, frames, guard bar, ladder, railings, brackets,
gates and similar works 
WT=4.80 MM TH @ 15.2 Kg/M
10.25.2 DSR</t>
  </si>
  <si>
    <t>Structural steel work riveted, bolted or welded in built up sections, trusses and framed work, including cutting, hoisting, fixing in position and applying a priming coat of approved steel primer all complete. 
 @ 25 Kg per/sqm
10.2 DSR</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</si>
  <si>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
12.51.1 DSR</t>
  </si>
  <si>
    <t>mt</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</si>
  <si>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 DSR
</t>
  </si>
  <si>
    <t>Providing primer one coat of red lead paint of approved make over new steel surface including preparing the surface after cleaning, removing dust, dirt, scales smokes and grease and cleaning the surface thoroughly  including the cost of  scaffolding and taxes all complete as per building specification and direction of E/I.
5.8.41 JSR</t>
  </si>
  <si>
    <t>sqm</t>
  </si>
  <si>
    <t>Providing 2 coats of SYNTHETIC ENAMEL PAINT of approved shade and make over STEEL SURFACE grills&amp; railings including cleaning the surface thoroughly scaffolding and taxes all complete as per building specification and direction of E/I. 
5.8.45 JSR</t>
  </si>
  <si>
    <t xml:space="preserve">Providing 25 mm thick 2nd class patent stone flooring (1:3:5) with 12 mm to 6 mm. size graded stone chips finishe with flooring coat of neat cement in panels including cost of curing, finishing the surface smooth by rubbing by carborandum stone, taxes and royalty with all complete as per building specification and direction of E/I
5.6.8 JSR                      </t>
  </si>
  <si>
    <t>Carriage of materials from different surface or department stores to work site including loading, transporting, unloading and stacking the materials at work site etc. all complete job. as per direction of E/I.</t>
  </si>
  <si>
    <t>Sand 49Km</t>
  </si>
  <si>
    <t>Chips 22Km</t>
  </si>
  <si>
    <t>Bricks 7Km</t>
  </si>
  <si>
    <t>Thou</t>
  </si>
  <si>
    <t>Name of Work :- CONSTRUCTION OF RCC DRAIN AT GAURISHANKAR NAGAR FROM SHIV HOUSE TO NEAR POOL VIA DR BB ROY HOUSE UNDER WARD NO-43</t>
  </si>
</sst>
</file>

<file path=xl/styles.xml><?xml version="1.0" encoding="utf-8"?>
<styleSheet xmlns="http://schemas.openxmlformats.org/spreadsheetml/2006/main">
  <numFmts count="1">
    <numFmt numFmtId="164" formatCode="0.000"/>
  </numFmts>
  <fonts count="22">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amily val="2"/>
    </font>
    <font>
      <b/>
      <sz val="9"/>
      <color theme="1"/>
      <name val="Century"/>
      <family val="1"/>
    </font>
    <font>
      <b/>
      <sz val="12"/>
      <color theme="1"/>
      <name val="Calibri"/>
      <family val="2"/>
      <scheme val="minor"/>
    </font>
    <font>
      <b/>
      <sz val="12"/>
      <name val="Arial Narrow"/>
      <family val="2"/>
    </font>
    <font>
      <b/>
      <u/>
      <sz val="12"/>
      <name val="Arial Narrow"/>
      <family val="2"/>
    </font>
    <font>
      <b/>
      <vertAlign val="superscript"/>
      <sz val="12"/>
      <name val="Arial Narrow"/>
      <family val="2"/>
    </font>
    <font>
      <b/>
      <sz val="10"/>
      <name val="Arial Narrow"/>
      <family val="2"/>
    </font>
    <font>
      <b/>
      <sz val="11"/>
      <name val="Times New Roman"/>
      <family val="1"/>
    </font>
    <font>
      <sz val="11"/>
      <name val="Times New Roman"/>
      <family val="1"/>
    </font>
    <font>
      <b/>
      <sz val="9"/>
      <color theme="1"/>
      <name val="Times New Roman"/>
      <family val="1"/>
    </font>
    <font>
      <sz val="9"/>
      <color theme="1"/>
      <name val="Times New Roman"/>
      <family val="1"/>
    </font>
    <font>
      <b/>
      <sz val="10"/>
      <name val="Times New Roman"/>
      <family val="1"/>
    </font>
    <font>
      <sz val="10"/>
      <name val="Times New Roman"/>
      <family val="1"/>
    </font>
    <font>
      <vertAlign val="superscript"/>
      <sz val="10"/>
      <name val="Times New Roman"/>
      <family val="1"/>
    </font>
    <font>
      <b/>
      <sz val="11"/>
      <color theme="1"/>
      <name val="Times New Roman"/>
      <family val="1"/>
    </font>
    <font>
      <b/>
      <sz val="11"/>
      <name val="Calibri"/>
      <family val="2"/>
      <scheme val="minor"/>
    </font>
    <font>
      <b/>
      <sz val="10"/>
      <name val="Arial"/>
      <family val="2"/>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5" fillId="0" borderId="0"/>
    <xf numFmtId="0" fontId="1" fillId="0" borderId="0"/>
    <xf numFmtId="0" fontId="1" fillId="0" borderId="0"/>
    <xf numFmtId="0" fontId="5" fillId="0" borderId="0"/>
    <xf numFmtId="0" fontId="5" fillId="0" borderId="0"/>
  </cellStyleXfs>
  <cellXfs count="61">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16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2" fontId="7" fillId="0" borderId="1"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0" fillId="0" borderId="0" xfId="0" applyAlignment="1">
      <alignment horizontal="center" vertical="center"/>
    </xf>
    <xf numFmtId="0" fontId="15" fillId="2" borderId="1" xfId="0" applyFont="1" applyFill="1" applyBorder="1" applyAlignment="1">
      <alignment horizontal="center" vertical="center" wrapText="1"/>
    </xf>
    <xf numFmtId="0" fontId="0" fillId="0" borderId="1" xfId="0" applyBorder="1" applyAlignment="1">
      <alignment horizontal="center" vertical="center"/>
    </xf>
    <xf numFmtId="2" fontId="2" fillId="0" borderId="5" xfId="0" applyNumberFormat="1"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2" xfId="0" applyFont="1" applyBorder="1" applyAlignment="1">
      <alignment horizontal="right" vertical="center" wrapText="1"/>
    </xf>
    <xf numFmtId="0" fontId="20" fillId="0" borderId="0" xfId="0" applyFont="1" applyBorder="1" applyAlignment="1">
      <alignment vertical="center" wrapText="1"/>
    </xf>
    <xf numFmtId="0" fontId="21" fillId="3"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2" fontId="2" fillId="0" borderId="2" xfId="0" applyNumberFormat="1" applyFont="1" applyBorder="1" applyAlignment="1">
      <alignment horizontal="left" vertical="center" wrapText="1"/>
    </xf>
    <xf numFmtId="2" fontId="2" fillId="0" borderId="3" xfId="0" applyNumberFormat="1" applyFont="1" applyBorder="1" applyAlignment="1">
      <alignment horizontal="left" vertical="center" wrapText="1"/>
    </xf>
    <xf numFmtId="2" fontId="2" fillId="0" borderId="4" xfId="0" applyNumberFormat="1" applyFont="1" applyBorder="1" applyAlignment="1">
      <alignment horizontal="lef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0" fillId="0" borderId="0"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 fillId="0" borderId="1" xfId="0" applyFont="1" applyBorder="1" applyAlignment="1">
      <alignment horizontal="righ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6">
    <cellStyle name="Normal" xfId="0" builtinId="0"/>
    <cellStyle name="Normal 13" xfId="1"/>
    <cellStyle name="Normal 16 2" xfId="2"/>
    <cellStyle name="Normal 2" xfId="3"/>
    <cellStyle name="Normal 2 2" xfId="4"/>
    <cellStyle name="Normal 5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URISHANKAR%20NAGAR%20RCC%20DRAIN%20%20REVISED%20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8">
          <cell r="H8" t="str">
            <v>m3</v>
          </cell>
          <cell r="I8">
            <v>878.79</v>
          </cell>
        </row>
        <row r="14">
          <cell r="G14">
            <v>56.32</v>
          </cell>
          <cell r="I14">
            <v>153.84</v>
          </cell>
        </row>
        <row r="18">
          <cell r="G18">
            <v>5.7703200226564713</v>
          </cell>
          <cell r="I18">
            <v>415.58</v>
          </cell>
        </row>
        <row r="22">
          <cell r="G22">
            <v>9.6999999999999993</v>
          </cell>
          <cell r="I22">
            <v>1438.96</v>
          </cell>
        </row>
        <row r="27">
          <cell r="G27">
            <v>21.470000000000002</v>
          </cell>
          <cell r="I27">
            <v>5891.97</v>
          </cell>
        </row>
        <row r="31">
          <cell r="G31">
            <v>11.549999999999999</v>
          </cell>
          <cell r="I31">
            <v>6092.63</v>
          </cell>
        </row>
        <row r="37">
          <cell r="G37">
            <v>0.87419999999999987</v>
          </cell>
        </row>
        <row r="38">
          <cell r="G38">
            <v>2.0397999999999996</v>
          </cell>
        </row>
        <row r="45">
          <cell r="G45">
            <v>257.52788104089223</v>
          </cell>
          <cell r="H45" t="str">
            <v>M2</v>
          </cell>
          <cell r="I45">
            <v>184.61</v>
          </cell>
        </row>
      </sheetData>
      <sheetData sheetId="1">
        <row r="10">
          <cell r="E10">
            <v>5.7703200226564713</v>
          </cell>
          <cell r="F10">
            <v>14.21</v>
          </cell>
          <cell r="G10">
            <v>28.397199999999998</v>
          </cell>
          <cell r="H10">
            <v>9.6999999999999993</v>
          </cell>
          <cell r="I10">
            <v>56.32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1"/>
  <sheetViews>
    <sheetView topLeftCell="A10"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48" customHeight="1">
      <c r="A3" s="35" t="s">
        <v>2</v>
      </c>
      <c r="B3" s="35"/>
      <c r="C3" s="35"/>
      <c r="D3" s="35"/>
      <c r="E3" s="35"/>
      <c r="F3" s="35"/>
    </row>
    <row r="4" spans="1:6">
      <c r="A4" s="2" t="s">
        <v>3</v>
      </c>
      <c r="B4" s="2" t="s">
        <v>4</v>
      </c>
      <c r="C4" s="2" t="s">
        <v>5</v>
      </c>
      <c r="D4" s="2" t="s">
        <v>6</v>
      </c>
      <c r="E4" s="2" t="s">
        <v>7</v>
      </c>
      <c r="F4" s="2" t="s">
        <v>8</v>
      </c>
    </row>
    <row r="5" spans="1:6" ht="45">
      <c r="A5" s="3" t="s">
        <v>9</v>
      </c>
      <c r="B5" s="3" t="s">
        <v>10</v>
      </c>
      <c r="C5" s="3">
        <v>5</v>
      </c>
      <c r="D5" s="3" t="s">
        <v>11</v>
      </c>
      <c r="E5" s="3">
        <v>330.4</v>
      </c>
      <c r="F5" s="3">
        <f>C5*E5</f>
        <v>1652</v>
      </c>
    </row>
    <row r="6" spans="1:6" ht="22.5" customHeight="1">
      <c r="A6" s="36" t="s">
        <v>12</v>
      </c>
      <c r="B6" s="37"/>
      <c r="C6" s="37"/>
      <c r="D6" s="37"/>
      <c r="E6" s="37"/>
      <c r="F6" s="38"/>
    </row>
    <row r="7" spans="1:6" ht="30">
      <c r="A7" s="3" t="s">
        <v>13</v>
      </c>
      <c r="B7" s="3" t="s">
        <v>14</v>
      </c>
      <c r="C7" s="3">
        <v>25.55</v>
      </c>
      <c r="D7" s="3" t="s">
        <v>15</v>
      </c>
      <c r="E7" s="3">
        <v>153.82</v>
      </c>
      <c r="F7" s="3">
        <f>C7*E7</f>
        <v>3930.1010000000001</v>
      </c>
    </row>
    <row r="8" spans="1:6" ht="30">
      <c r="A8" s="3" t="s">
        <v>16</v>
      </c>
      <c r="B8" s="3" t="s">
        <v>17</v>
      </c>
      <c r="C8" s="3">
        <v>4.3</v>
      </c>
      <c r="D8" s="3" t="s">
        <v>15</v>
      </c>
      <c r="E8" s="3">
        <v>415.58</v>
      </c>
      <c r="F8" s="3">
        <f t="shared" ref="F8:F26" si="0">C8*E8</f>
        <v>1786.9939999999999</v>
      </c>
    </row>
    <row r="9" spans="1:6" ht="30">
      <c r="A9" s="3" t="s">
        <v>18</v>
      </c>
      <c r="B9" s="3" t="s">
        <v>19</v>
      </c>
      <c r="C9" s="3">
        <v>36.4</v>
      </c>
      <c r="D9" s="3" t="s">
        <v>20</v>
      </c>
      <c r="E9" s="3">
        <v>322.35000000000002</v>
      </c>
      <c r="F9" s="3">
        <f t="shared" si="0"/>
        <v>11733.54</v>
      </c>
    </row>
    <row r="10" spans="1:6" ht="30">
      <c r="A10" s="3" t="s">
        <v>21</v>
      </c>
      <c r="B10" s="3" t="s">
        <v>22</v>
      </c>
      <c r="C10" s="3">
        <v>3.06</v>
      </c>
      <c r="D10" s="3" t="s">
        <v>15</v>
      </c>
      <c r="E10" s="3">
        <v>5891.97</v>
      </c>
      <c r="F10" s="3">
        <f t="shared" si="0"/>
        <v>18029.428200000002</v>
      </c>
    </row>
    <row r="11" spans="1:6" ht="30">
      <c r="A11" s="3" t="s">
        <v>23</v>
      </c>
      <c r="B11" s="3" t="s">
        <v>24</v>
      </c>
      <c r="C11" s="3">
        <v>4.1399999999999997</v>
      </c>
      <c r="D11" s="3" t="s">
        <v>15</v>
      </c>
      <c r="E11" s="3">
        <v>5891.97</v>
      </c>
      <c r="F11" s="3">
        <f t="shared" si="0"/>
        <v>24392.755799999999</v>
      </c>
    </row>
    <row r="12" spans="1:6" ht="30">
      <c r="A12" s="3" t="s">
        <v>25</v>
      </c>
      <c r="B12" s="3" t="s">
        <v>26</v>
      </c>
      <c r="C12" s="3">
        <v>8.82</v>
      </c>
      <c r="D12" s="3" t="s">
        <v>15</v>
      </c>
      <c r="E12" s="3">
        <v>4975.78</v>
      </c>
      <c r="F12" s="3">
        <f t="shared" si="0"/>
        <v>43886.3796</v>
      </c>
    </row>
    <row r="13" spans="1:6" ht="30">
      <c r="A13" s="3" t="s">
        <v>27</v>
      </c>
      <c r="B13" s="3" t="s">
        <v>28</v>
      </c>
      <c r="C13" s="3">
        <v>4.6100000000000003</v>
      </c>
      <c r="D13" s="3" t="s">
        <v>15</v>
      </c>
      <c r="E13" s="3">
        <v>5891.97</v>
      </c>
      <c r="F13" s="3">
        <f t="shared" si="0"/>
        <v>27161.981700000004</v>
      </c>
    </row>
    <row r="14" spans="1:6" ht="30">
      <c r="A14" s="3" t="s">
        <v>29</v>
      </c>
      <c r="B14" s="3" t="s">
        <v>30</v>
      </c>
      <c r="C14" s="3">
        <v>1.64</v>
      </c>
      <c r="D14" s="3" t="s">
        <v>15</v>
      </c>
      <c r="E14" s="3">
        <v>6092.63</v>
      </c>
      <c r="F14" s="3">
        <f t="shared" si="0"/>
        <v>9991.9131999999991</v>
      </c>
    </row>
    <row r="15" spans="1:6" ht="75">
      <c r="A15" s="3" t="s">
        <v>31</v>
      </c>
      <c r="B15" s="3" t="s">
        <v>32</v>
      </c>
      <c r="C15" s="3">
        <v>0.57299999999999995</v>
      </c>
      <c r="D15" s="3" t="s">
        <v>33</v>
      </c>
      <c r="E15" s="3">
        <v>77259.94</v>
      </c>
      <c r="F15" s="3">
        <f t="shared" si="0"/>
        <v>44269.945619999999</v>
      </c>
    </row>
    <row r="16" spans="1:6">
      <c r="A16" s="3" t="s">
        <v>34</v>
      </c>
      <c r="B16" s="3" t="s">
        <v>35</v>
      </c>
      <c r="C16" s="3">
        <v>212.41</v>
      </c>
      <c r="D16" s="3" t="s">
        <v>20</v>
      </c>
      <c r="E16" s="3">
        <v>153.24</v>
      </c>
      <c r="F16" s="3">
        <f t="shared" si="0"/>
        <v>32549.708400000003</v>
      </c>
    </row>
    <row r="17" spans="1:6" ht="30">
      <c r="A17" s="3" t="s">
        <v>36</v>
      </c>
      <c r="B17" s="3" t="s">
        <v>37</v>
      </c>
      <c r="C17" s="3">
        <v>212.41</v>
      </c>
      <c r="D17" s="3" t="s">
        <v>20</v>
      </c>
      <c r="E17" s="3">
        <v>102.42</v>
      </c>
      <c r="F17" s="3">
        <f t="shared" si="0"/>
        <v>21755.032200000001</v>
      </c>
    </row>
    <row r="18" spans="1:6" ht="45">
      <c r="A18" s="3" t="s">
        <v>38</v>
      </c>
      <c r="B18" s="3" t="s">
        <v>39</v>
      </c>
      <c r="C18" s="3">
        <v>2024.83</v>
      </c>
      <c r="D18" s="3" t="s">
        <v>40</v>
      </c>
      <c r="E18" s="3">
        <v>73.459999999999994</v>
      </c>
      <c r="F18" s="3">
        <f t="shared" si="0"/>
        <v>148744.01179999998</v>
      </c>
    </row>
    <row r="19" spans="1:6" ht="30">
      <c r="A19" s="3" t="s">
        <v>41</v>
      </c>
      <c r="B19" s="3" t="s">
        <v>42</v>
      </c>
      <c r="C19" s="3">
        <v>504</v>
      </c>
      <c r="D19" s="3" t="s">
        <v>40</v>
      </c>
      <c r="E19" s="3">
        <v>73.459999999999994</v>
      </c>
      <c r="F19" s="3">
        <f t="shared" si="0"/>
        <v>37023.839999999997</v>
      </c>
    </row>
    <row r="20" spans="1:6" ht="30">
      <c r="A20" s="3" t="s">
        <v>43</v>
      </c>
      <c r="B20" s="3" t="s">
        <v>44</v>
      </c>
      <c r="C20" s="3">
        <v>211.55</v>
      </c>
      <c r="D20" s="3" t="s">
        <v>45</v>
      </c>
      <c r="E20" s="3">
        <v>61.9</v>
      </c>
      <c r="F20" s="3">
        <f t="shared" si="0"/>
        <v>13094.945</v>
      </c>
    </row>
    <row r="21" spans="1:6">
      <c r="A21" s="3">
        <v>15</v>
      </c>
      <c r="B21" s="3" t="s">
        <v>46</v>
      </c>
      <c r="C21" s="3"/>
      <c r="D21" s="3"/>
      <c r="E21" s="3"/>
      <c r="F21" s="3"/>
    </row>
    <row r="22" spans="1:6">
      <c r="A22" s="3" t="s">
        <v>47</v>
      </c>
      <c r="B22" s="3" t="s">
        <v>48</v>
      </c>
      <c r="C22" s="3">
        <v>11.94</v>
      </c>
      <c r="D22" s="3" t="s">
        <v>15</v>
      </c>
      <c r="E22" s="3">
        <v>786.44</v>
      </c>
      <c r="F22" s="3">
        <f t="shared" si="0"/>
        <v>9390.0936000000002</v>
      </c>
    </row>
    <row r="23" spans="1:6">
      <c r="A23" s="3" t="s">
        <v>49</v>
      </c>
      <c r="B23" s="3" t="s">
        <v>50</v>
      </c>
      <c r="C23" s="3">
        <v>4.8499999999999996</v>
      </c>
      <c r="D23" s="3" t="s">
        <v>15</v>
      </c>
      <c r="E23" s="3">
        <v>319.88</v>
      </c>
      <c r="F23" s="3">
        <f t="shared" si="0"/>
        <v>1551.4179999999999</v>
      </c>
    </row>
    <row r="24" spans="1:6">
      <c r="A24" s="3" t="s">
        <v>51</v>
      </c>
      <c r="B24" s="3" t="s">
        <v>52</v>
      </c>
      <c r="C24" s="3">
        <v>11.57</v>
      </c>
      <c r="D24" s="3" t="s">
        <v>15</v>
      </c>
      <c r="E24" s="3">
        <v>436.52</v>
      </c>
      <c r="F24" s="3">
        <f t="shared" si="0"/>
        <v>5050.5364</v>
      </c>
    </row>
    <row r="25" spans="1:6">
      <c r="A25" s="3" t="s">
        <v>53</v>
      </c>
      <c r="B25" s="3" t="s">
        <v>54</v>
      </c>
      <c r="C25" s="3">
        <v>25.55</v>
      </c>
      <c r="D25" s="3" t="s">
        <v>15</v>
      </c>
      <c r="E25" s="3">
        <v>177.1</v>
      </c>
      <c r="F25" s="3">
        <f t="shared" si="0"/>
        <v>4524.9049999999997</v>
      </c>
    </row>
    <row r="26" spans="1:6">
      <c r="A26" s="3" t="s">
        <v>55</v>
      </c>
      <c r="B26" s="3" t="s">
        <v>56</v>
      </c>
      <c r="C26" s="3">
        <v>4.76</v>
      </c>
      <c r="D26" s="3" t="s">
        <v>57</v>
      </c>
      <c r="E26" s="3">
        <v>636.6</v>
      </c>
      <c r="F26" s="3">
        <f t="shared" si="0"/>
        <v>3030.2159999999999</v>
      </c>
    </row>
    <row r="27" spans="1:6">
      <c r="A27" s="3"/>
      <c r="B27" s="3"/>
      <c r="C27" s="3"/>
      <c r="D27" s="3"/>
      <c r="E27" s="3" t="s">
        <v>58</v>
      </c>
      <c r="F27" s="3">
        <f>SUM(F5:F26)</f>
        <v>463549.74552000011</v>
      </c>
    </row>
    <row r="28" spans="1:6" ht="30">
      <c r="A28" s="4"/>
      <c r="B28" s="5"/>
      <c r="C28" s="6"/>
      <c r="D28" s="7"/>
      <c r="E28" s="3" t="s">
        <v>59</v>
      </c>
      <c r="F28" s="3">
        <f>F27*12/100</f>
        <v>55625.969462400011</v>
      </c>
    </row>
    <row r="29" spans="1:6">
      <c r="A29" s="4"/>
      <c r="B29" s="5"/>
      <c r="C29" s="6"/>
      <c r="D29" s="7"/>
      <c r="E29" s="3"/>
      <c r="F29" s="3">
        <f>F28+F27</f>
        <v>519175.71498240012</v>
      </c>
    </row>
    <row r="30" spans="1:6" ht="30">
      <c r="A30" s="4"/>
      <c r="B30" s="5"/>
      <c r="C30" s="6"/>
      <c r="D30" s="7"/>
      <c r="E30" s="3" t="s">
        <v>60</v>
      </c>
      <c r="F30" s="3">
        <f>F29*1/100</f>
        <v>5191.7571498240013</v>
      </c>
    </row>
    <row r="31" spans="1:6">
      <c r="A31" s="4"/>
      <c r="B31" s="5"/>
      <c r="C31" s="6"/>
      <c r="D31" s="7"/>
      <c r="E31" s="3" t="s">
        <v>58</v>
      </c>
      <c r="F31" s="3">
        <f>F30+F29</f>
        <v>524367.47213222412</v>
      </c>
    </row>
  </sheetData>
  <mergeCells count="4">
    <mergeCell ref="A1:F1"/>
    <mergeCell ref="A2:F2"/>
    <mergeCell ref="A3:F3"/>
    <mergeCell ref="A6:F6"/>
  </mergeCells>
  <pageMargins left="0.51" right="0.70866141732283472" top="0.56999999999999995"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11.42578125" style="8" customWidth="1"/>
    <col min="2" max="2" width="42.85546875" style="9" customWidth="1"/>
    <col min="3" max="3" width="10" style="1" customWidth="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60" customHeight="1">
      <c r="A3" s="35" t="s">
        <v>294</v>
      </c>
      <c r="B3" s="35"/>
      <c r="C3" s="35"/>
      <c r="D3" s="35"/>
      <c r="E3" s="35"/>
      <c r="F3" s="35"/>
    </row>
    <row r="4" spans="1:6">
      <c r="A4" s="2" t="s">
        <v>3</v>
      </c>
      <c r="B4" s="2" t="s">
        <v>4</v>
      </c>
      <c r="C4" s="2" t="s">
        <v>5</v>
      </c>
      <c r="D4" s="2" t="s">
        <v>6</v>
      </c>
      <c r="E4" s="2" t="s">
        <v>7</v>
      </c>
      <c r="F4" s="2" t="s">
        <v>8</v>
      </c>
    </row>
    <row r="5" spans="1:6" ht="120">
      <c r="A5" s="3" t="s">
        <v>270</v>
      </c>
      <c r="B5" s="3" t="s">
        <v>246</v>
      </c>
      <c r="C5" s="3">
        <v>8.16</v>
      </c>
      <c r="D5" s="3" t="s">
        <v>15</v>
      </c>
      <c r="E5" s="3">
        <v>120.53</v>
      </c>
      <c r="F5" s="3">
        <f>C5*E5</f>
        <v>983.52480000000003</v>
      </c>
    </row>
    <row r="6" spans="1:6" ht="120">
      <c r="A6" s="3" t="s">
        <v>123</v>
      </c>
      <c r="B6" s="3" t="s">
        <v>248</v>
      </c>
      <c r="C6" s="3">
        <v>0.68</v>
      </c>
      <c r="D6" s="3" t="s">
        <v>45</v>
      </c>
      <c r="E6" s="3">
        <v>223.35</v>
      </c>
      <c r="F6" s="3">
        <f t="shared" ref="F6:F20" si="0">C6*E6</f>
        <v>151.87800000000001</v>
      </c>
    </row>
    <row r="7" spans="1:6" ht="75">
      <c r="A7" s="3" t="s">
        <v>271</v>
      </c>
      <c r="B7" s="3" t="s">
        <v>272</v>
      </c>
      <c r="C7" s="3">
        <v>4.46</v>
      </c>
      <c r="D7" s="3" t="s">
        <v>45</v>
      </c>
      <c r="E7" s="3">
        <v>238.38</v>
      </c>
      <c r="F7" s="3">
        <f t="shared" si="0"/>
        <v>1063.1748</v>
      </c>
    </row>
    <row r="8" spans="1:6" ht="87">
      <c r="A8" s="3" t="s">
        <v>273</v>
      </c>
      <c r="B8" s="3" t="s">
        <v>274</v>
      </c>
      <c r="C8" s="3">
        <v>4.82</v>
      </c>
      <c r="D8" s="3" t="s">
        <v>15</v>
      </c>
      <c r="E8" s="3">
        <v>4031.9</v>
      </c>
      <c r="F8" s="3">
        <f t="shared" si="0"/>
        <v>19433.758000000002</v>
      </c>
    </row>
    <row r="9" spans="1:6" ht="87">
      <c r="A9" s="3" t="s">
        <v>275</v>
      </c>
      <c r="B9" s="3" t="s">
        <v>254</v>
      </c>
      <c r="C9" s="3">
        <v>0.68</v>
      </c>
      <c r="D9" s="3" t="s">
        <v>15</v>
      </c>
      <c r="E9" s="3">
        <v>5358.83</v>
      </c>
      <c r="F9" s="3">
        <f t="shared" si="0"/>
        <v>3644.0044000000003</v>
      </c>
    </row>
    <row r="10" spans="1:6" ht="90">
      <c r="A10" s="3" t="s">
        <v>276</v>
      </c>
      <c r="B10" s="3" t="s">
        <v>256</v>
      </c>
      <c r="C10" s="3">
        <v>3.9</v>
      </c>
      <c r="D10" s="3" t="s">
        <v>45</v>
      </c>
      <c r="E10" s="3">
        <v>202.64</v>
      </c>
      <c r="F10" s="3">
        <f t="shared" si="0"/>
        <v>790.29599999999994</v>
      </c>
    </row>
    <row r="11" spans="1:6" ht="90">
      <c r="A11" s="3" t="s">
        <v>277</v>
      </c>
      <c r="B11" s="3" t="s">
        <v>278</v>
      </c>
      <c r="C11" s="3">
        <v>22</v>
      </c>
      <c r="D11" s="3" t="s">
        <v>45</v>
      </c>
      <c r="E11" s="3">
        <v>245.79</v>
      </c>
      <c r="F11" s="3">
        <f t="shared" si="0"/>
        <v>5407.38</v>
      </c>
    </row>
    <row r="12" spans="1:6" ht="87">
      <c r="A12" s="3" t="s">
        <v>279</v>
      </c>
      <c r="B12" s="3" t="s">
        <v>280</v>
      </c>
      <c r="C12" s="3">
        <v>0.68</v>
      </c>
      <c r="D12" s="3" t="s">
        <v>15</v>
      </c>
      <c r="E12" s="3">
        <v>7523.28</v>
      </c>
      <c r="F12" s="3">
        <f t="shared" si="0"/>
        <v>5115.8303999999998</v>
      </c>
    </row>
    <row r="13" spans="1:6" ht="75">
      <c r="A13" s="3" t="s">
        <v>281</v>
      </c>
      <c r="B13" s="3" t="s">
        <v>261</v>
      </c>
      <c r="C13" s="3">
        <f>0.032+0.021</f>
        <v>5.3000000000000005E-2</v>
      </c>
      <c r="D13" s="3" t="s">
        <v>262</v>
      </c>
      <c r="E13" s="3">
        <v>65841.84</v>
      </c>
      <c r="F13" s="3">
        <f t="shared" si="0"/>
        <v>3489.6175200000002</v>
      </c>
    </row>
    <row r="14" spans="1:6" ht="120">
      <c r="A14" s="3" t="s">
        <v>282</v>
      </c>
      <c r="B14" s="3" t="s">
        <v>283</v>
      </c>
      <c r="C14" s="3">
        <v>7.0000000000000007E-2</v>
      </c>
      <c r="D14" s="3" t="s">
        <v>15</v>
      </c>
      <c r="E14" s="3">
        <v>8224.42</v>
      </c>
      <c r="F14" s="3">
        <f t="shared" si="0"/>
        <v>575.70940000000007</v>
      </c>
    </row>
    <row r="15" spans="1:6">
      <c r="A15" s="7">
        <v>11</v>
      </c>
      <c r="B15" s="3" t="s">
        <v>263</v>
      </c>
      <c r="C15" s="3"/>
      <c r="D15" s="3"/>
      <c r="E15" s="3"/>
      <c r="F15" s="3">
        <f t="shared" si="0"/>
        <v>0</v>
      </c>
    </row>
    <row r="16" spans="1:6" ht="16.5">
      <c r="A16" s="3" t="s">
        <v>47</v>
      </c>
      <c r="B16" s="3" t="s">
        <v>284</v>
      </c>
      <c r="C16" s="3">
        <v>2.46</v>
      </c>
      <c r="D16" s="3" t="s">
        <v>265</v>
      </c>
      <c r="E16" s="3">
        <v>880.61</v>
      </c>
      <c r="F16" s="3">
        <f t="shared" si="0"/>
        <v>2166.3006</v>
      </c>
    </row>
    <row r="17" spans="1:6" ht="16.5">
      <c r="A17" s="3" t="s">
        <v>285</v>
      </c>
      <c r="B17" s="3" t="s">
        <v>286</v>
      </c>
      <c r="C17" s="3">
        <v>0.68</v>
      </c>
      <c r="D17" s="3" t="s">
        <v>265</v>
      </c>
      <c r="E17" s="3">
        <v>450.47</v>
      </c>
      <c r="F17" s="3">
        <f t="shared" si="0"/>
        <v>306.31960000000004</v>
      </c>
    </row>
    <row r="18" spans="1:6" ht="16.5">
      <c r="A18" s="3" t="s">
        <v>287</v>
      </c>
      <c r="B18" s="3" t="s">
        <v>288</v>
      </c>
      <c r="C18" s="3">
        <v>2102</v>
      </c>
      <c r="D18" s="3" t="s">
        <v>265</v>
      </c>
      <c r="E18" s="3">
        <v>850.46</v>
      </c>
      <c r="F18" s="3">
        <v>1788</v>
      </c>
    </row>
    <row r="19" spans="1:6" ht="16.5">
      <c r="A19" s="3" t="s">
        <v>289</v>
      </c>
      <c r="B19" s="3" t="s">
        <v>290</v>
      </c>
      <c r="C19" s="3">
        <v>1.33</v>
      </c>
      <c r="D19" s="3" t="s">
        <v>265</v>
      </c>
      <c r="E19" s="3">
        <v>513.67999999999995</v>
      </c>
      <c r="F19" s="3">
        <f t="shared" si="0"/>
        <v>683.19439999999997</v>
      </c>
    </row>
    <row r="20" spans="1:6" ht="16.5">
      <c r="A20" s="3" t="s">
        <v>291</v>
      </c>
      <c r="B20" s="3" t="s">
        <v>292</v>
      </c>
      <c r="C20" s="3">
        <v>1.33</v>
      </c>
      <c r="D20" s="3" t="s">
        <v>293</v>
      </c>
      <c r="E20" s="3">
        <v>177.16</v>
      </c>
      <c r="F20" s="3">
        <f t="shared" si="0"/>
        <v>235.62280000000001</v>
      </c>
    </row>
    <row r="21" spans="1:6">
      <c r="A21" s="46" t="s">
        <v>85</v>
      </c>
      <c r="B21" s="47"/>
      <c r="C21" s="47"/>
      <c r="D21" s="47"/>
      <c r="E21" s="48"/>
      <c r="F21" s="3">
        <f>SUM(F5:F20)</f>
        <v>45834.610720000004</v>
      </c>
    </row>
    <row r="22" spans="1:6" ht="30">
      <c r="A22" s="4"/>
      <c r="B22" s="5"/>
      <c r="C22" s="6"/>
      <c r="D22" s="7"/>
      <c r="E22" s="3" t="s">
        <v>59</v>
      </c>
      <c r="F22" s="3">
        <f>F21*12/100</f>
        <v>5500.153286400001</v>
      </c>
    </row>
    <row r="23" spans="1:6">
      <c r="A23" s="4"/>
      <c r="B23" s="5"/>
      <c r="C23" s="6"/>
      <c r="D23" s="7"/>
      <c r="E23" s="3"/>
      <c r="F23" s="3">
        <f>F22+F21</f>
        <v>51334.764006400008</v>
      </c>
    </row>
    <row r="24" spans="1:6" ht="30">
      <c r="A24" s="4"/>
      <c r="B24" s="5"/>
      <c r="C24" s="6"/>
      <c r="D24" s="7"/>
      <c r="E24" s="3" t="s">
        <v>60</v>
      </c>
      <c r="F24" s="3">
        <f>F23*1/100</f>
        <v>513.34764006400007</v>
      </c>
    </row>
    <row r="25" spans="1:6" ht="15.75">
      <c r="A25" s="4"/>
      <c r="B25" s="5"/>
      <c r="C25" s="6"/>
      <c r="D25" s="7"/>
      <c r="E25" s="3" t="s">
        <v>104</v>
      </c>
      <c r="F25" s="19">
        <f>F24+F23</f>
        <v>51848.111646464007</v>
      </c>
    </row>
  </sheetData>
  <mergeCells count="4">
    <mergeCell ref="A1:F1"/>
    <mergeCell ref="A2:F2"/>
    <mergeCell ref="A3:F3"/>
    <mergeCell ref="A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8"/>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4.75" customHeight="1">
      <c r="A3" s="35" t="s">
        <v>295</v>
      </c>
      <c r="B3" s="35"/>
      <c r="C3" s="35"/>
      <c r="D3" s="35"/>
      <c r="E3" s="35"/>
      <c r="F3" s="35"/>
    </row>
    <row r="4" spans="1:6">
      <c r="A4" s="2" t="s">
        <v>3</v>
      </c>
      <c r="B4" s="2" t="s">
        <v>4</v>
      </c>
      <c r="C4" s="2" t="s">
        <v>5</v>
      </c>
      <c r="D4" s="2" t="s">
        <v>6</v>
      </c>
      <c r="E4" s="2" t="s">
        <v>7</v>
      </c>
      <c r="F4" s="2" t="s">
        <v>8</v>
      </c>
    </row>
    <row r="5" spans="1:6" ht="30">
      <c r="A5" s="14">
        <v>1</v>
      </c>
      <c r="B5" s="3" t="s">
        <v>62</v>
      </c>
      <c r="C5" s="3">
        <v>3</v>
      </c>
      <c r="D5" s="3" t="s">
        <v>11</v>
      </c>
      <c r="E5" s="3">
        <v>330.4</v>
      </c>
      <c r="F5" s="3">
        <f>C5*E5</f>
        <v>991.19999999999993</v>
      </c>
    </row>
    <row r="6" spans="1:6" ht="120">
      <c r="A6" s="14" t="s">
        <v>296</v>
      </c>
      <c r="B6" s="3" t="s">
        <v>94</v>
      </c>
      <c r="C6" s="3">
        <v>24.36</v>
      </c>
      <c r="D6" s="3" t="s">
        <v>65</v>
      </c>
      <c r="E6" s="3">
        <v>139.58000000000001</v>
      </c>
      <c r="F6" s="3">
        <f t="shared" ref="F6:F9" si="0">C6*E6</f>
        <v>3400.1688000000004</v>
      </c>
    </row>
    <row r="7" spans="1:6" ht="135">
      <c r="A7" s="3" t="s">
        <v>297</v>
      </c>
      <c r="B7" s="3" t="s">
        <v>97</v>
      </c>
      <c r="C7" s="3">
        <v>121.02</v>
      </c>
      <c r="D7" s="3" t="s">
        <v>65</v>
      </c>
      <c r="E7" s="3">
        <v>4858.76</v>
      </c>
      <c r="F7" s="3">
        <f t="shared" si="0"/>
        <v>588007.13520000002</v>
      </c>
    </row>
    <row r="8" spans="1:6" ht="45">
      <c r="A8" s="14" t="s">
        <v>298</v>
      </c>
      <c r="B8" s="3" t="s">
        <v>299</v>
      </c>
      <c r="C8" s="13">
        <v>159.85</v>
      </c>
      <c r="D8" s="7" t="s">
        <v>72</v>
      </c>
      <c r="E8" s="13">
        <v>877.72</v>
      </c>
      <c r="F8" s="3">
        <f t="shared" si="0"/>
        <v>140303.54199999999</v>
      </c>
    </row>
    <row r="9" spans="1:6" ht="45">
      <c r="A9" s="3" t="s">
        <v>70</v>
      </c>
      <c r="B9" s="3" t="s">
        <v>71</v>
      </c>
      <c r="C9" s="3">
        <v>39.96</v>
      </c>
      <c r="D9" s="3" t="s">
        <v>72</v>
      </c>
      <c r="E9" s="3">
        <v>184.61</v>
      </c>
      <c r="F9" s="3">
        <f t="shared" si="0"/>
        <v>7377.0156000000006</v>
      </c>
    </row>
    <row r="10" spans="1:6">
      <c r="A10" s="7">
        <v>6</v>
      </c>
      <c r="B10" s="3" t="s">
        <v>75</v>
      </c>
      <c r="C10" s="3"/>
      <c r="D10" s="3"/>
      <c r="E10" s="3"/>
      <c r="F10" s="3"/>
    </row>
    <row r="11" spans="1:6">
      <c r="A11" s="4" t="s">
        <v>76</v>
      </c>
      <c r="B11" s="3" t="s">
        <v>300</v>
      </c>
      <c r="C11" s="3">
        <v>52.04</v>
      </c>
      <c r="D11" s="3" t="s">
        <v>65</v>
      </c>
      <c r="E11" s="3">
        <v>760.52</v>
      </c>
      <c r="F11" s="3">
        <f t="shared" ref="F11:F13" si="1">C11*E11</f>
        <v>39577.460800000001</v>
      </c>
    </row>
    <row r="12" spans="1:6">
      <c r="A12" s="4" t="s">
        <v>82</v>
      </c>
      <c r="B12" s="3" t="s">
        <v>301</v>
      </c>
      <c r="C12" s="3">
        <v>104.08</v>
      </c>
      <c r="D12" s="3" t="s">
        <v>65</v>
      </c>
      <c r="E12" s="3">
        <v>358.76</v>
      </c>
      <c r="F12" s="3">
        <f t="shared" si="1"/>
        <v>37339.7408</v>
      </c>
    </row>
    <row r="13" spans="1:6">
      <c r="A13" s="4" t="s">
        <v>84</v>
      </c>
      <c r="B13" s="3" t="s">
        <v>103</v>
      </c>
      <c r="C13" s="3">
        <v>24.36</v>
      </c>
      <c r="D13" s="3" t="s">
        <v>65</v>
      </c>
      <c r="E13" s="3">
        <v>177.1</v>
      </c>
      <c r="F13" s="3">
        <f t="shared" si="1"/>
        <v>4314.1559999999999</v>
      </c>
    </row>
    <row r="14" spans="1:6">
      <c r="A14" s="3"/>
      <c r="B14" s="3"/>
      <c r="C14" s="3"/>
      <c r="D14" s="3"/>
      <c r="E14" s="3" t="s">
        <v>58</v>
      </c>
      <c r="F14" s="3">
        <f>SUM(F5:F13)</f>
        <v>821310.41920000012</v>
      </c>
    </row>
    <row r="15" spans="1:6" ht="30">
      <c r="A15" s="4"/>
      <c r="B15" s="5"/>
      <c r="C15" s="6"/>
      <c r="D15" s="7"/>
      <c r="E15" s="3" t="s">
        <v>59</v>
      </c>
      <c r="F15" s="3">
        <f>F14*12/100</f>
        <v>98557.250304000001</v>
      </c>
    </row>
    <row r="16" spans="1:6">
      <c r="A16" s="4"/>
      <c r="B16" s="5"/>
      <c r="C16" s="6"/>
      <c r="D16" s="7"/>
      <c r="E16" s="3"/>
      <c r="F16" s="3">
        <f>F15+F14</f>
        <v>919867.66950400011</v>
      </c>
    </row>
    <row r="17" spans="1:6" ht="30">
      <c r="A17" s="4"/>
      <c r="B17" s="5"/>
      <c r="C17" s="6"/>
      <c r="D17" s="7"/>
      <c r="E17" s="3" t="s">
        <v>60</v>
      </c>
      <c r="F17" s="3">
        <f>F16*1/100</f>
        <v>9198.6766950400015</v>
      </c>
    </row>
    <row r="18" spans="1:6">
      <c r="A18" s="4"/>
      <c r="B18" s="5"/>
      <c r="C18" s="6"/>
      <c r="D18" s="7"/>
      <c r="E18" s="3" t="s">
        <v>58</v>
      </c>
      <c r="F18" s="3">
        <f>F17+F16</f>
        <v>929066.34619904007</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45" customHeight="1">
      <c r="A3" s="35" t="s">
        <v>302</v>
      </c>
      <c r="B3" s="35"/>
      <c r="C3" s="35"/>
      <c r="D3" s="35"/>
      <c r="E3" s="35"/>
      <c r="F3" s="35"/>
    </row>
    <row r="4" spans="1:6">
      <c r="A4" s="2" t="s">
        <v>3</v>
      </c>
      <c r="B4" s="2" t="s">
        <v>4</v>
      </c>
      <c r="C4" s="2" t="s">
        <v>5</v>
      </c>
      <c r="D4" s="2" t="s">
        <v>6</v>
      </c>
      <c r="E4" s="2" t="s">
        <v>7</v>
      </c>
      <c r="F4" s="2" t="s">
        <v>8</v>
      </c>
    </row>
    <row r="5" spans="1:6" ht="30">
      <c r="A5" s="7">
        <v>1</v>
      </c>
      <c r="B5" s="3" t="s">
        <v>62</v>
      </c>
      <c r="C5" s="13">
        <v>8</v>
      </c>
      <c r="D5" s="3" t="s">
        <v>11</v>
      </c>
      <c r="E5" s="3">
        <v>330.4</v>
      </c>
      <c r="F5" s="3">
        <f t="shared" ref="F5:F6" si="0">C5*E5</f>
        <v>2643.2</v>
      </c>
    </row>
    <row r="6" spans="1:6" ht="135">
      <c r="A6" s="3" t="s">
        <v>303</v>
      </c>
      <c r="B6" s="3" t="s">
        <v>304</v>
      </c>
      <c r="C6" s="3">
        <v>148.72999999999999</v>
      </c>
      <c r="D6" s="3" t="s">
        <v>15</v>
      </c>
      <c r="E6" s="3">
        <v>4858.76</v>
      </c>
      <c r="F6" s="3">
        <f t="shared" si="0"/>
        <v>722643.37479999999</v>
      </c>
    </row>
    <row r="7" spans="1:6" ht="45">
      <c r="A7" s="14" t="s">
        <v>305</v>
      </c>
      <c r="B7" s="20" t="s">
        <v>71</v>
      </c>
      <c r="C7" s="13">
        <v>69.702600000000004</v>
      </c>
      <c r="D7" s="14" t="s">
        <v>72</v>
      </c>
      <c r="E7" s="13">
        <v>184.61</v>
      </c>
      <c r="F7" s="3">
        <f>C7*E7</f>
        <v>12867.796986000001</v>
      </c>
    </row>
    <row r="8" spans="1:6">
      <c r="A8" s="4">
        <v>4</v>
      </c>
      <c r="B8" s="5" t="s">
        <v>75</v>
      </c>
      <c r="C8" s="6"/>
      <c r="D8" s="7"/>
      <c r="E8" s="6"/>
      <c r="F8" s="3"/>
    </row>
    <row r="9" spans="1:6">
      <c r="A9" s="4" t="s">
        <v>76</v>
      </c>
      <c r="B9" s="3" t="s">
        <v>306</v>
      </c>
      <c r="C9" s="3">
        <v>63.81</v>
      </c>
      <c r="D9" s="3" t="s">
        <v>65</v>
      </c>
      <c r="E9" s="3">
        <v>786.44</v>
      </c>
      <c r="F9" s="3">
        <f t="shared" ref="F9:F10" si="1">C9*E9</f>
        <v>50182.736400000009</v>
      </c>
    </row>
    <row r="10" spans="1:6">
      <c r="A10" s="4" t="s">
        <v>78</v>
      </c>
      <c r="B10" s="3" t="s">
        <v>307</v>
      </c>
      <c r="C10" s="3">
        <v>127.61</v>
      </c>
      <c r="D10" s="3" t="s">
        <v>65</v>
      </c>
      <c r="E10" s="3">
        <v>436.52</v>
      </c>
      <c r="F10" s="3">
        <f t="shared" si="1"/>
        <v>55704.317199999998</v>
      </c>
    </row>
    <row r="11" spans="1:6">
      <c r="A11" s="4"/>
      <c r="B11" s="5"/>
      <c r="C11" s="6"/>
      <c r="D11" s="7"/>
      <c r="E11" s="6" t="s">
        <v>58</v>
      </c>
      <c r="F11" s="13">
        <f>SUM(F5:F10)</f>
        <v>844041.42538600008</v>
      </c>
    </row>
    <row r="12" spans="1:6" ht="30">
      <c r="A12" s="4"/>
      <c r="B12" s="5"/>
      <c r="C12" s="6"/>
      <c r="D12" s="7"/>
      <c r="E12" s="3" t="s">
        <v>59</v>
      </c>
      <c r="F12" s="21">
        <f>F11*12/100</f>
        <v>101284.97104632002</v>
      </c>
    </row>
    <row r="13" spans="1:6">
      <c r="A13" s="4"/>
      <c r="B13" s="5"/>
      <c r="C13" s="6"/>
      <c r="D13" s="7"/>
      <c r="E13" s="3"/>
      <c r="F13" s="21">
        <f>F12+F11</f>
        <v>945326.39643232012</v>
      </c>
    </row>
    <row r="14" spans="1:6" ht="30">
      <c r="A14" s="4"/>
      <c r="B14" s="5"/>
      <c r="C14" s="6"/>
      <c r="D14" s="7"/>
      <c r="E14" s="3" t="s">
        <v>60</v>
      </c>
      <c r="F14" s="21">
        <f>F13*1/100</f>
        <v>9453.2639643232014</v>
      </c>
    </row>
    <row r="15" spans="1:6">
      <c r="A15" s="4"/>
      <c r="B15" s="5"/>
      <c r="C15" s="6"/>
      <c r="D15" s="7"/>
      <c r="E15" s="3" t="s">
        <v>58</v>
      </c>
      <c r="F15" s="21">
        <f>F14+F13</f>
        <v>954779.66039664333</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5"/>
  <sheetViews>
    <sheetView workbookViewId="0">
      <selection activeCell="A3" sqref="A3:XFD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4.75" customHeight="1">
      <c r="A3" s="35" t="s">
        <v>308</v>
      </c>
      <c r="B3" s="35"/>
      <c r="C3" s="35"/>
      <c r="D3" s="35"/>
      <c r="E3" s="35"/>
      <c r="F3" s="35"/>
    </row>
    <row r="4" spans="1:6">
      <c r="A4" s="2" t="s">
        <v>3</v>
      </c>
      <c r="B4" s="2" t="s">
        <v>4</v>
      </c>
      <c r="C4" s="2" t="s">
        <v>5</v>
      </c>
      <c r="D4" s="2" t="s">
        <v>6</v>
      </c>
      <c r="E4" s="2" t="s">
        <v>7</v>
      </c>
      <c r="F4" s="2" t="s">
        <v>8</v>
      </c>
    </row>
    <row r="5" spans="1:6" ht="30">
      <c r="A5" s="7">
        <v>1</v>
      </c>
      <c r="B5" s="3" t="s">
        <v>62</v>
      </c>
      <c r="C5" s="13">
        <v>2</v>
      </c>
      <c r="D5" s="3" t="s">
        <v>11</v>
      </c>
      <c r="E5" s="3">
        <v>330.4</v>
      </c>
      <c r="F5" s="3">
        <f t="shared" ref="F5:F6" si="0">C5*E5</f>
        <v>660.8</v>
      </c>
    </row>
    <row r="6" spans="1:6" ht="135">
      <c r="A6" s="3" t="s">
        <v>303</v>
      </c>
      <c r="B6" s="3" t="s">
        <v>304</v>
      </c>
      <c r="C6" s="3">
        <v>24.65</v>
      </c>
      <c r="D6" s="3" t="s">
        <v>15</v>
      </c>
      <c r="E6" s="3">
        <v>4858.76</v>
      </c>
      <c r="F6" s="3">
        <f t="shared" si="0"/>
        <v>119768.43399999999</v>
      </c>
    </row>
    <row r="7" spans="1:6" ht="45">
      <c r="A7" s="14" t="s">
        <v>305</v>
      </c>
      <c r="B7" s="20" t="s">
        <v>71</v>
      </c>
      <c r="C7" s="13">
        <v>13.48</v>
      </c>
      <c r="D7" s="14" t="s">
        <v>72</v>
      </c>
      <c r="E7" s="13">
        <v>184.61</v>
      </c>
      <c r="F7" s="3">
        <f>C7*E7</f>
        <v>2488.5428000000002</v>
      </c>
    </row>
    <row r="8" spans="1:6">
      <c r="A8" s="4">
        <v>4</v>
      </c>
      <c r="B8" s="5" t="s">
        <v>75</v>
      </c>
      <c r="C8" s="6"/>
      <c r="D8" s="7"/>
      <c r="E8" s="6"/>
      <c r="F8" s="3"/>
    </row>
    <row r="9" spans="1:6">
      <c r="A9" s="4" t="s">
        <v>76</v>
      </c>
      <c r="B9" s="3" t="s">
        <v>306</v>
      </c>
      <c r="C9" s="3">
        <v>10.57</v>
      </c>
      <c r="D9" s="3" t="s">
        <v>65</v>
      </c>
      <c r="E9" s="3">
        <v>786.44</v>
      </c>
      <c r="F9" s="3">
        <f t="shared" ref="F9:F10" si="1">C9*E9</f>
        <v>8312.6708000000017</v>
      </c>
    </row>
    <row r="10" spans="1:6">
      <c r="A10" s="4" t="s">
        <v>78</v>
      </c>
      <c r="B10" s="3" t="s">
        <v>307</v>
      </c>
      <c r="C10" s="3">
        <v>21.15</v>
      </c>
      <c r="D10" s="3" t="s">
        <v>65</v>
      </c>
      <c r="E10" s="3">
        <v>436.52</v>
      </c>
      <c r="F10" s="3">
        <f t="shared" si="1"/>
        <v>9232.3979999999992</v>
      </c>
    </row>
    <row r="11" spans="1:6">
      <c r="A11" s="4"/>
      <c r="B11" s="5"/>
      <c r="C11" s="6"/>
      <c r="D11" s="7"/>
      <c r="E11" s="6" t="s">
        <v>58</v>
      </c>
      <c r="F11" s="13">
        <f>SUM(F5:F10)</f>
        <v>140462.84559999997</v>
      </c>
    </row>
    <row r="12" spans="1:6" ht="30">
      <c r="A12" s="4"/>
      <c r="B12" s="5"/>
      <c r="C12" s="6"/>
      <c r="D12" s="7"/>
      <c r="E12" s="3" t="s">
        <v>59</v>
      </c>
      <c r="F12" s="21">
        <f>F11*12/100</f>
        <v>16855.541471999997</v>
      </c>
    </row>
    <row r="13" spans="1:6">
      <c r="A13" s="4"/>
      <c r="B13" s="5"/>
      <c r="C13" s="6"/>
      <c r="D13" s="7"/>
      <c r="E13" s="3"/>
      <c r="F13" s="21">
        <f>F12+F11</f>
        <v>157318.38707199995</v>
      </c>
    </row>
    <row r="14" spans="1:6" ht="30">
      <c r="A14" s="4"/>
      <c r="B14" s="5"/>
      <c r="C14" s="6"/>
      <c r="D14" s="7"/>
      <c r="E14" s="3" t="s">
        <v>60</v>
      </c>
      <c r="F14" s="21">
        <f>F13*1/100</f>
        <v>1573.1838707199995</v>
      </c>
    </row>
    <row r="15" spans="1:6">
      <c r="A15" s="4"/>
      <c r="B15" s="5"/>
      <c r="C15" s="6"/>
      <c r="D15" s="7"/>
      <c r="E15" s="3" t="s">
        <v>58</v>
      </c>
      <c r="F15" s="21">
        <f>F14+F13</f>
        <v>158891.57094271996</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1" customHeight="1">
      <c r="A3" s="35" t="s">
        <v>309</v>
      </c>
      <c r="B3" s="35"/>
      <c r="C3" s="35"/>
      <c r="D3" s="35"/>
      <c r="E3" s="35"/>
      <c r="F3" s="35"/>
    </row>
    <row r="4" spans="1:6">
      <c r="A4" s="2" t="s">
        <v>3</v>
      </c>
      <c r="B4" s="2" t="s">
        <v>4</v>
      </c>
      <c r="C4" s="2" t="s">
        <v>5</v>
      </c>
      <c r="D4" s="2" t="s">
        <v>6</v>
      </c>
      <c r="E4" s="2" t="s">
        <v>7</v>
      </c>
      <c r="F4" s="2" t="s">
        <v>8</v>
      </c>
    </row>
    <row r="5" spans="1:6" ht="30">
      <c r="A5" s="7">
        <v>1</v>
      </c>
      <c r="B5" s="3" t="s">
        <v>62</v>
      </c>
      <c r="C5" s="13">
        <v>4</v>
      </c>
      <c r="D5" s="3" t="s">
        <v>11</v>
      </c>
      <c r="E5" s="3">
        <v>330.4</v>
      </c>
      <c r="F5" s="3">
        <f t="shared" ref="F5:F9" si="0">C5*E5</f>
        <v>1321.6</v>
      </c>
    </row>
    <row r="6" spans="1:6" ht="135">
      <c r="A6" s="14" t="s">
        <v>310</v>
      </c>
      <c r="B6" s="3" t="s">
        <v>311</v>
      </c>
      <c r="C6" s="13">
        <v>28.754960000000001</v>
      </c>
      <c r="D6" s="7" t="s">
        <v>65</v>
      </c>
      <c r="E6" s="13">
        <v>139.58000000000001</v>
      </c>
      <c r="F6" s="3">
        <f t="shared" si="0"/>
        <v>4013.6173168000005</v>
      </c>
    </row>
    <row r="7" spans="1:6" ht="105">
      <c r="A7" s="3" t="s">
        <v>95</v>
      </c>
      <c r="B7" s="3" t="s">
        <v>67</v>
      </c>
      <c r="C7" s="3">
        <v>10.72946</v>
      </c>
      <c r="D7" s="3" t="s">
        <v>65</v>
      </c>
      <c r="E7" s="3">
        <v>415.58</v>
      </c>
      <c r="F7" s="3">
        <f>C7*E7</f>
        <v>4458.9489868000001</v>
      </c>
    </row>
    <row r="8" spans="1:6" ht="90">
      <c r="A8" s="14" t="s">
        <v>312</v>
      </c>
      <c r="B8" s="3" t="s">
        <v>69</v>
      </c>
      <c r="C8" s="3">
        <v>18.025500000000001</v>
      </c>
      <c r="D8" s="3" t="s">
        <v>65</v>
      </c>
      <c r="E8" s="3">
        <v>1438.96</v>
      </c>
      <c r="F8" s="3">
        <f>C8*E8</f>
        <v>25937.973480000001</v>
      </c>
    </row>
    <row r="9" spans="1:6" ht="135">
      <c r="A9" s="3" t="s">
        <v>313</v>
      </c>
      <c r="B9" s="3" t="s">
        <v>304</v>
      </c>
      <c r="C9" s="3">
        <v>57.861190000000001</v>
      </c>
      <c r="D9" s="3" t="s">
        <v>15</v>
      </c>
      <c r="E9" s="3">
        <v>4858.76</v>
      </c>
      <c r="F9" s="3">
        <f t="shared" si="0"/>
        <v>281133.63552440004</v>
      </c>
    </row>
    <row r="10" spans="1:6" ht="45">
      <c r="A10" s="14" t="s">
        <v>98</v>
      </c>
      <c r="B10" s="20" t="s">
        <v>71</v>
      </c>
      <c r="C10" s="13">
        <v>28.810410000000001</v>
      </c>
      <c r="D10" s="14" t="s">
        <v>72</v>
      </c>
      <c r="E10" s="13">
        <v>184.61</v>
      </c>
      <c r="F10" s="3">
        <f>C10*E10</f>
        <v>5318.6897901000002</v>
      </c>
    </row>
    <row r="11" spans="1:6">
      <c r="A11" s="4">
        <v>7</v>
      </c>
      <c r="B11" s="5" t="s">
        <v>75</v>
      </c>
      <c r="C11" s="6"/>
      <c r="D11" s="7"/>
      <c r="E11" s="6"/>
      <c r="F11" s="3"/>
    </row>
    <row r="12" spans="1:6">
      <c r="A12" s="4" t="s">
        <v>76</v>
      </c>
      <c r="B12" s="3" t="s">
        <v>306</v>
      </c>
      <c r="C12" s="3">
        <v>24.82</v>
      </c>
      <c r="D12" s="3" t="s">
        <v>65</v>
      </c>
      <c r="E12" s="3">
        <v>786.44</v>
      </c>
      <c r="F12" s="3">
        <f t="shared" ref="F12:F16" si="1">C12*E12</f>
        <v>19519.4408</v>
      </c>
    </row>
    <row r="13" spans="1:6">
      <c r="A13" s="4" t="s">
        <v>78</v>
      </c>
      <c r="B13" s="3" t="s">
        <v>314</v>
      </c>
      <c r="C13" s="3">
        <v>10.73</v>
      </c>
      <c r="D13" s="3" t="s">
        <v>65</v>
      </c>
      <c r="E13" s="3">
        <v>332.84</v>
      </c>
      <c r="F13" s="3">
        <f t="shared" si="1"/>
        <v>3571.3732</v>
      </c>
    </row>
    <row r="14" spans="1:6">
      <c r="A14" s="4" t="s">
        <v>80</v>
      </c>
      <c r="B14" s="3" t="s">
        <v>315</v>
      </c>
      <c r="C14" s="3">
        <v>18.03</v>
      </c>
      <c r="D14" s="3" t="s">
        <v>65</v>
      </c>
      <c r="E14" s="3">
        <v>721.18</v>
      </c>
      <c r="F14" s="3">
        <f t="shared" si="1"/>
        <v>13002.875400000001</v>
      </c>
    </row>
    <row r="15" spans="1:6">
      <c r="A15" s="4" t="s">
        <v>82</v>
      </c>
      <c r="B15" s="3" t="s">
        <v>307</v>
      </c>
      <c r="C15" s="3">
        <v>49.64</v>
      </c>
      <c r="D15" s="3" t="s">
        <v>65</v>
      </c>
      <c r="E15" s="3">
        <v>436.52</v>
      </c>
      <c r="F15" s="3">
        <f t="shared" si="1"/>
        <v>21668.852800000001</v>
      </c>
    </row>
    <row r="16" spans="1:6">
      <c r="A16" s="4" t="s">
        <v>84</v>
      </c>
      <c r="B16" s="3" t="s">
        <v>103</v>
      </c>
      <c r="C16" s="3">
        <v>28.76</v>
      </c>
      <c r="D16" s="3" t="s">
        <v>65</v>
      </c>
      <c r="E16" s="3">
        <v>177.1</v>
      </c>
      <c r="F16" s="3">
        <f t="shared" si="1"/>
        <v>5093.3959999999997</v>
      </c>
    </row>
    <row r="17" spans="1:6">
      <c r="A17" s="4"/>
      <c r="B17" s="5"/>
      <c r="C17" s="6"/>
      <c r="D17" s="7"/>
      <c r="E17" s="6" t="s">
        <v>58</v>
      </c>
      <c r="F17" s="13">
        <f>SUM(F5:F16)</f>
        <v>385040.40329809999</v>
      </c>
    </row>
    <row r="18" spans="1:6" ht="30">
      <c r="A18" s="4"/>
      <c r="B18" s="5"/>
      <c r="C18" s="6"/>
      <c r="D18" s="7"/>
      <c r="E18" s="3" t="s">
        <v>59</v>
      </c>
      <c r="F18" s="21">
        <f>F17*12/100</f>
        <v>46204.848395772002</v>
      </c>
    </row>
    <row r="19" spans="1:6">
      <c r="A19" s="4"/>
      <c r="B19" s="5"/>
      <c r="C19" s="6"/>
      <c r="D19" s="7"/>
      <c r="E19" s="3"/>
      <c r="F19" s="21">
        <f>F18+F17</f>
        <v>431245.25169387198</v>
      </c>
    </row>
    <row r="20" spans="1:6" ht="30">
      <c r="A20" s="4"/>
      <c r="B20" s="5"/>
      <c r="C20" s="6"/>
      <c r="D20" s="7"/>
      <c r="E20" s="3" t="s">
        <v>60</v>
      </c>
      <c r="F20" s="21">
        <f>F19*1/100</f>
        <v>4312.4525169387198</v>
      </c>
    </row>
    <row r="21" spans="1:6">
      <c r="A21" s="4"/>
      <c r="B21" s="5"/>
      <c r="C21" s="6"/>
      <c r="D21" s="7"/>
      <c r="E21" s="3" t="s">
        <v>58</v>
      </c>
      <c r="F21" s="21">
        <f>F20+F19</f>
        <v>435557.70421081071</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9.25" customHeight="1">
      <c r="A3" s="35" t="s">
        <v>316</v>
      </c>
      <c r="B3" s="35"/>
      <c r="C3" s="35"/>
      <c r="D3" s="35"/>
      <c r="E3" s="35"/>
      <c r="F3" s="35"/>
    </row>
    <row r="4" spans="1:6">
      <c r="A4" s="2" t="s">
        <v>3</v>
      </c>
      <c r="B4" s="2" t="s">
        <v>4</v>
      </c>
      <c r="C4" s="2" t="s">
        <v>5</v>
      </c>
      <c r="D4" s="2" t="s">
        <v>6</v>
      </c>
      <c r="E4" s="2" t="s">
        <v>7</v>
      </c>
      <c r="F4" s="2" t="s">
        <v>8</v>
      </c>
    </row>
    <row r="5" spans="1:6" ht="30">
      <c r="A5" s="7">
        <v>1</v>
      </c>
      <c r="B5" s="3" t="s">
        <v>62</v>
      </c>
      <c r="C5" s="13">
        <v>8</v>
      </c>
      <c r="D5" s="3" t="s">
        <v>11</v>
      </c>
      <c r="E5" s="3">
        <v>330.4</v>
      </c>
      <c r="F5" s="3">
        <f t="shared" ref="F5:F6" si="0">C5*E5</f>
        <v>2643.2</v>
      </c>
    </row>
    <row r="6" spans="1:6" ht="135">
      <c r="A6" s="3" t="s">
        <v>303</v>
      </c>
      <c r="B6" s="3" t="s">
        <v>304</v>
      </c>
      <c r="C6" s="3">
        <v>90.23</v>
      </c>
      <c r="D6" s="3" t="s">
        <v>15</v>
      </c>
      <c r="E6" s="3">
        <v>4858.76</v>
      </c>
      <c r="F6" s="3">
        <f t="shared" si="0"/>
        <v>438405.91480000003</v>
      </c>
    </row>
    <row r="7" spans="1:6" ht="45">
      <c r="A7" s="14" t="s">
        <v>305</v>
      </c>
      <c r="B7" s="20" t="s">
        <v>71</v>
      </c>
      <c r="C7" s="13">
        <v>45.539029999999997</v>
      </c>
      <c r="D7" s="14" t="s">
        <v>72</v>
      </c>
      <c r="E7" s="13">
        <v>184.61</v>
      </c>
      <c r="F7" s="3">
        <f>C7*E7</f>
        <v>8406.9603282999997</v>
      </c>
    </row>
    <row r="8" spans="1:6">
      <c r="A8" s="4">
        <v>4</v>
      </c>
      <c r="B8" s="5" t="s">
        <v>75</v>
      </c>
      <c r="C8" s="6"/>
      <c r="D8" s="7"/>
      <c r="E8" s="6"/>
      <c r="F8" s="3"/>
    </row>
    <row r="9" spans="1:6">
      <c r="A9" s="4" t="s">
        <v>76</v>
      </c>
      <c r="B9" s="3" t="s">
        <v>306</v>
      </c>
      <c r="C9" s="3">
        <v>38.71</v>
      </c>
      <c r="D9" s="3" t="s">
        <v>65</v>
      </c>
      <c r="E9" s="3">
        <v>786.44</v>
      </c>
      <c r="F9" s="3">
        <f t="shared" ref="F9:F10" si="1">C9*E9</f>
        <v>30443.092400000001</v>
      </c>
    </row>
    <row r="10" spans="1:6">
      <c r="A10" s="4" t="s">
        <v>78</v>
      </c>
      <c r="B10" s="3" t="s">
        <v>307</v>
      </c>
      <c r="C10" s="3">
        <v>77.42</v>
      </c>
      <c r="D10" s="3" t="s">
        <v>65</v>
      </c>
      <c r="E10" s="3">
        <v>436.52</v>
      </c>
      <c r="F10" s="3">
        <f t="shared" si="1"/>
        <v>33795.378400000001</v>
      </c>
    </row>
    <row r="11" spans="1:6">
      <c r="A11" s="4"/>
      <c r="B11" s="5"/>
      <c r="C11" s="6"/>
      <c r="D11" s="7"/>
      <c r="E11" s="6" t="s">
        <v>58</v>
      </c>
      <c r="F11" s="13">
        <f>SUM(F5:F10)</f>
        <v>513694.54592830007</v>
      </c>
    </row>
    <row r="12" spans="1:6" ht="30">
      <c r="A12" s="4"/>
      <c r="B12" s="5"/>
      <c r="C12" s="6"/>
      <c r="D12" s="7"/>
      <c r="E12" s="3" t="s">
        <v>59</v>
      </c>
      <c r="F12" s="21">
        <f>F11*12/100</f>
        <v>61643.345511396008</v>
      </c>
    </row>
    <row r="13" spans="1:6">
      <c r="A13" s="4"/>
      <c r="B13" s="5"/>
      <c r="C13" s="6"/>
      <c r="D13" s="7"/>
      <c r="E13" s="3"/>
      <c r="F13" s="21">
        <f>F12+F11</f>
        <v>575337.89143969608</v>
      </c>
    </row>
    <row r="14" spans="1:6" ht="30">
      <c r="A14" s="4"/>
      <c r="B14" s="5"/>
      <c r="C14" s="6"/>
      <c r="D14" s="7"/>
      <c r="E14" s="3" t="s">
        <v>60</v>
      </c>
      <c r="F14" s="21">
        <f>F13*1/100</f>
        <v>5753.3789143969607</v>
      </c>
    </row>
    <row r="15" spans="1:6">
      <c r="A15" s="4"/>
      <c r="B15" s="5"/>
      <c r="C15" s="6"/>
      <c r="D15" s="7"/>
      <c r="E15" s="3" t="s">
        <v>58</v>
      </c>
      <c r="F15" s="21">
        <f>F14+F13</f>
        <v>581091.27035409305</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20"/>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7" width="0" style="1" hidden="1" customWidth="1"/>
    <col min="8" max="16384" width="9.140625" style="1"/>
  </cols>
  <sheetData>
    <row r="1" spans="1:10" ht="18.75">
      <c r="A1" s="34" t="s">
        <v>0</v>
      </c>
      <c r="B1" s="34"/>
      <c r="C1" s="34"/>
      <c r="D1" s="34"/>
      <c r="E1" s="34"/>
      <c r="F1" s="34"/>
    </row>
    <row r="2" spans="1:10" ht="18.75">
      <c r="A2" s="34" t="s">
        <v>1</v>
      </c>
      <c r="B2" s="34"/>
      <c r="C2" s="34"/>
      <c r="D2" s="34"/>
      <c r="E2" s="34"/>
      <c r="F2" s="34"/>
    </row>
    <row r="3" spans="1:10" ht="55.5" customHeight="1">
      <c r="A3" s="35" t="s">
        <v>317</v>
      </c>
      <c r="B3" s="35"/>
      <c r="C3" s="35"/>
      <c r="D3" s="35"/>
      <c r="E3" s="35"/>
      <c r="F3" s="35"/>
    </row>
    <row r="4" spans="1:10">
      <c r="A4" s="2" t="s">
        <v>3</v>
      </c>
      <c r="B4" s="2" t="s">
        <v>4</v>
      </c>
      <c r="C4" s="2" t="s">
        <v>5</v>
      </c>
      <c r="D4" s="2" t="s">
        <v>6</v>
      </c>
      <c r="E4" s="2" t="s">
        <v>7</v>
      </c>
      <c r="F4" s="2" t="s">
        <v>8</v>
      </c>
    </row>
    <row r="5" spans="1:10" ht="120">
      <c r="A5" s="3" t="s">
        <v>318</v>
      </c>
      <c r="B5" s="3" t="s">
        <v>94</v>
      </c>
      <c r="C5" s="3">
        <v>9.68</v>
      </c>
      <c r="D5" s="3" t="s">
        <v>15</v>
      </c>
      <c r="E5" s="3">
        <v>139.58000000000001</v>
      </c>
      <c r="F5" s="3">
        <f>ROUND(E5*C5,2)</f>
        <v>1351.13</v>
      </c>
      <c r="J5" s="1" t="s">
        <v>319</v>
      </c>
    </row>
    <row r="6" spans="1:10" ht="105">
      <c r="A6" s="3" t="s">
        <v>123</v>
      </c>
      <c r="B6" s="3" t="s">
        <v>320</v>
      </c>
      <c r="C6" s="3">
        <v>3.61</v>
      </c>
      <c r="D6" s="3" t="s">
        <v>15</v>
      </c>
      <c r="E6" s="3">
        <v>415.58</v>
      </c>
      <c r="F6" s="3">
        <f t="shared" ref="F6:F15" si="0">ROUND(E6*C6,2)</f>
        <v>1500.24</v>
      </c>
    </row>
    <row r="7" spans="1:10" ht="90">
      <c r="A7" s="3" t="s">
        <v>321</v>
      </c>
      <c r="B7" s="3" t="s">
        <v>322</v>
      </c>
      <c r="C7" s="3">
        <v>6.01</v>
      </c>
      <c r="D7" s="3" t="s">
        <v>15</v>
      </c>
      <c r="E7" s="3">
        <v>1438.96</v>
      </c>
      <c r="F7" s="3">
        <f t="shared" si="0"/>
        <v>8648.15</v>
      </c>
    </row>
    <row r="8" spans="1:10" ht="150">
      <c r="A8" s="3" t="s">
        <v>323</v>
      </c>
      <c r="B8" s="3" t="s">
        <v>97</v>
      </c>
      <c r="C8" s="3">
        <v>106.34</v>
      </c>
      <c r="D8" s="3" t="s">
        <v>65</v>
      </c>
      <c r="E8" s="3">
        <v>4858.76</v>
      </c>
      <c r="F8" s="3">
        <f t="shared" ref="F8:F9" si="1">C8*E8</f>
        <v>516680.53840000002</v>
      </c>
    </row>
    <row r="9" spans="1:10" ht="45">
      <c r="A9" s="3" t="s">
        <v>70</v>
      </c>
      <c r="B9" s="3" t="s">
        <v>71</v>
      </c>
      <c r="C9" s="3">
        <v>72.959999999999994</v>
      </c>
      <c r="D9" s="3" t="s">
        <v>72</v>
      </c>
      <c r="E9" s="3">
        <v>184.61</v>
      </c>
      <c r="F9" s="3">
        <f t="shared" si="1"/>
        <v>13469.1456</v>
      </c>
    </row>
    <row r="10" spans="1:10">
      <c r="A10" s="7">
        <v>6</v>
      </c>
      <c r="B10" s="3" t="s">
        <v>263</v>
      </c>
      <c r="C10" s="3"/>
      <c r="D10" s="3"/>
      <c r="E10" s="3"/>
      <c r="F10" s="3"/>
    </row>
    <row r="11" spans="1:10">
      <c r="A11" s="3" t="s">
        <v>47</v>
      </c>
      <c r="B11" s="3" t="s">
        <v>306</v>
      </c>
      <c r="C11" s="3">
        <v>45.73</v>
      </c>
      <c r="D11" s="3" t="s">
        <v>65</v>
      </c>
      <c r="E11" s="3">
        <v>786.44</v>
      </c>
      <c r="F11" s="3">
        <f t="shared" si="0"/>
        <v>35963.9</v>
      </c>
    </row>
    <row r="12" spans="1:10">
      <c r="A12" s="3" t="s">
        <v>49</v>
      </c>
      <c r="B12" s="3" t="s">
        <v>324</v>
      </c>
      <c r="C12" s="3">
        <v>3.61</v>
      </c>
      <c r="D12" s="3" t="s">
        <v>65</v>
      </c>
      <c r="E12" s="3">
        <v>332.84</v>
      </c>
      <c r="F12" s="3">
        <f t="shared" si="0"/>
        <v>1201.55</v>
      </c>
    </row>
    <row r="13" spans="1:10">
      <c r="A13" s="3" t="s">
        <v>268</v>
      </c>
      <c r="B13" s="3" t="s">
        <v>101</v>
      </c>
      <c r="C13" s="3">
        <v>6.01</v>
      </c>
      <c r="D13" s="3" t="s">
        <v>65</v>
      </c>
      <c r="E13" s="3">
        <v>721.18</v>
      </c>
      <c r="F13" s="3">
        <f t="shared" si="0"/>
        <v>4334.29</v>
      </c>
    </row>
    <row r="14" spans="1:10">
      <c r="A14" s="3" t="s">
        <v>51</v>
      </c>
      <c r="B14" s="3" t="s">
        <v>102</v>
      </c>
      <c r="C14" s="3">
        <v>91.45</v>
      </c>
      <c r="D14" s="3" t="s">
        <v>65</v>
      </c>
      <c r="E14" s="3">
        <v>436.52</v>
      </c>
      <c r="F14" s="3">
        <f t="shared" si="0"/>
        <v>39919.75</v>
      </c>
    </row>
    <row r="15" spans="1:10">
      <c r="A15" s="3" t="s">
        <v>53</v>
      </c>
      <c r="B15" s="3" t="s">
        <v>103</v>
      </c>
      <c r="C15" s="3">
        <v>9.65</v>
      </c>
      <c r="D15" s="3" t="s">
        <v>65</v>
      </c>
      <c r="E15" s="3">
        <v>177.1</v>
      </c>
      <c r="F15" s="3">
        <f t="shared" si="0"/>
        <v>1709.02</v>
      </c>
    </row>
    <row r="16" spans="1:10">
      <c r="A16" s="3"/>
      <c r="B16" s="3"/>
      <c r="C16" s="3"/>
      <c r="D16" s="3"/>
      <c r="E16" s="3" t="s">
        <v>85</v>
      </c>
      <c r="F16" s="3">
        <f>SUM(F5:F15)</f>
        <v>624777.71400000015</v>
      </c>
    </row>
    <row r="17" spans="1:6" ht="30">
      <c r="A17" s="4"/>
      <c r="B17" s="5"/>
      <c r="C17" s="6"/>
      <c r="D17" s="7"/>
      <c r="E17" s="3" t="s">
        <v>59</v>
      </c>
      <c r="F17" s="3">
        <f>F16*12/100</f>
        <v>74973.325680000024</v>
      </c>
    </row>
    <row r="18" spans="1:6">
      <c r="A18" s="4"/>
      <c r="B18" s="5"/>
      <c r="C18" s="6"/>
      <c r="D18" s="7"/>
      <c r="E18" s="3"/>
      <c r="F18" s="3">
        <f>F17+F16</f>
        <v>699751.03968000016</v>
      </c>
    </row>
    <row r="19" spans="1:6" ht="30">
      <c r="A19" s="4"/>
      <c r="B19" s="5"/>
      <c r="C19" s="6"/>
      <c r="D19" s="7"/>
      <c r="E19" s="3" t="s">
        <v>60</v>
      </c>
      <c r="F19" s="3">
        <f>F18*1/100</f>
        <v>6997.5103968000012</v>
      </c>
    </row>
    <row r="20" spans="1:6">
      <c r="A20" s="4"/>
      <c r="B20" s="5"/>
      <c r="C20" s="6"/>
      <c r="D20" s="7"/>
      <c r="E20" s="3" t="s">
        <v>104</v>
      </c>
      <c r="F20" s="3">
        <f>F19+F18</f>
        <v>706748.55007680017</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60" customHeight="1">
      <c r="A3" s="35" t="s">
        <v>325</v>
      </c>
      <c r="B3" s="35"/>
      <c r="C3" s="35"/>
      <c r="D3" s="35"/>
      <c r="E3" s="35"/>
      <c r="F3" s="35"/>
    </row>
    <row r="4" spans="1:6">
      <c r="A4" s="2" t="s">
        <v>3</v>
      </c>
      <c r="B4" s="2" t="s">
        <v>4</v>
      </c>
      <c r="C4" s="2" t="s">
        <v>5</v>
      </c>
      <c r="D4" s="2" t="s">
        <v>6</v>
      </c>
      <c r="E4" s="2" t="s">
        <v>7</v>
      </c>
      <c r="F4" s="2" t="s">
        <v>8</v>
      </c>
    </row>
    <row r="5" spans="1:6" ht="30">
      <c r="A5" s="7">
        <v>1</v>
      </c>
      <c r="B5" s="3" t="s">
        <v>62</v>
      </c>
      <c r="C5" s="3">
        <v>8</v>
      </c>
      <c r="D5" s="3" t="s">
        <v>11</v>
      </c>
      <c r="E5" s="3">
        <v>330.4</v>
      </c>
      <c r="F5" s="3">
        <f>C5*E5</f>
        <v>2643.2</v>
      </c>
    </row>
    <row r="6" spans="1:6" ht="120">
      <c r="A6" s="14" t="s">
        <v>326</v>
      </c>
      <c r="B6" s="3" t="s">
        <v>94</v>
      </c>
      <c r="C6" s="13">
        <v>122.23</v>
      </c>
      <c r="D6" s="7" t="s">
        <v>65</v>
      </c>
      <c r="E6" s="13">
        <v>139.58000000000001</v>
      </c>
      <c r="F6" s="3">
        <f t="shared" ref="F6:F10" si="0">C6*E6</f>
        <v>17060.863400000002</v>
      </c>
    </row>
    <row r="7" spans="1:6" ht="105">
      <c r="A7" s="14" t="s">
        <v>95</v>
      </c>
      <c r="B7" s="3" t="s">
        <v>67</v>
      </c>
      <c r="C7" s="13">
        <v>36.82</v>
      </c>
      <c r="D7" s="7" t="s">
        <v>65</v>
      </c>
      <c r="E7" s="13">
        <v>415.84</v>
      </c>
      <c r="F7" s="3">
        <f t="shared" si="0"/>
        <v>15311.228799999999</v>
      </c>
    </row>
    <row r="8" spans="1:6" ht="90">
      <c r="A8" s="14" t="s">
        <v>312</v>
      </c>
      <c r="B8" s="3" t="s">
        <v>69</v>
      </c>
      <c r="C8" s="13">
        <v>61.85</v>
      </c>
      <c r="D8" s="4" t="s">
        <v>65</v>
      </c>
      <c r="E8" s="13">
        <v>1438.96</v>
      </c>
      <c r="F8" s="3">
        <f t="shared" si="0"/>
        <v>88999.676000000007</v>
      </c>
    </row>
    <row r="9" spans="1:6" ht="150">
      <c r="A9" s="14" t="s">
        <v>96</v>
      </c>
      <c r="B9" s="3" t="s">
        <v>97</v>
      </c>
      <c r="C9" s="13">
        <v>73.63</v>
      </c>
      <c r="D9" s="4" t="s">
        <v>65</v>
      </c>
      <c r="E9" s="13">
        <v>4858.76</v>
      </c>
      <c r="F9" s="3">
        <f t="shared" si="0"/>
        <v>357750.4988</v>
      </c>
    </row>
    <row r="10" spans="1:6" ht="45">
      <c r="A10" s="3" t="s">
        <v>98</v>
      </c>
      <c r="B10" s="3" t="s">
        <v>71</v>
      </c>
      <c r="C10" s="3">
        <v>48.33</v>
      </c>
      <c r="D10" s="3" t="s">
        <v>72</v>
      </c>
      <c r="E10" s="3">
        <v>184.61</v>
      </c>
      <c r="F10" s="3">
        <f t="shared" si="0"/>
        <v>8922.2013000000006</v>
      </c>
    </row>
    <row r="11" spans="1:6" ht="14.25" customHeight="1">
      <c r="A11" s="4">
        <v>7</v>
      </c>
      <c r="B11" s="5" t="s">
        <v>75</v>
      </c>
      <c r="C11" s="6"/>
      <c r="D11" s="7"/>
      <c r="E11" s="6"/>
      <c r="F11" s="3"/>
    </row>
    <row r="12" spans="1:6">
      <c r="A12" s="4" t="s">
        <v>76</v>
      </c>
      <c r="B12" s="3" t="s">
        <v>306</v>
      </c>
      <c r="C12" s="3">
        <v>31.66</v>
      </c>
      <c r="D12" s="3" t="s">
        <v>65</v>
      </c>
      <c r="E12" s="3">
        <v>786.44</v>
      </c>
      <c r="F12" s="3">
        <f t="shared" ref="F12:F16" si="1">C12*E12</f>
        <v>24898.690400000003</v>
      </c>
    </row>
    <row r="13" spans="1:6">
      <c r="A13" s="4" t="s">
        <v>78</v>
      </c>
      <c r="B13" s="3" t="s">
        <v>327</v>
      </c>
      <c r="C13" s="3">
        <v>36.82</v>
      </c>
      <c r="D13" s="3" t="s">
        <v>65</v>
      </c>
      <c r="E13" s="3">
        <v>332.84</v>
      </c>
      <c r="F13" s="3">
        <f t="shared" si="1"/>
        <v>12255.168799999999</v>
      </c>
    </row>
    <row r="14" spans="1:6">
      <c r="A14" s="4" t="s">
        <v>80</v>
      </c>
      <c r="B14" s="3" t="s">
        <v>315</v>
      </c>
      <c r="C14" s="3">
        <v>61.85</v>
      </c>
      <c r="D14" s="3" t="s">
        <v>65</v>
      </c>
      <c r="E14" s="3">
        <v>721.18</v>
      </c>
      <c r="F14" s="3">
        <f t="shared" si="1"/>
        <v>44604.983</v>
      </c>
    </row>
    <row r="15" spans="1:6">
      <c r="A15" s="4" t="s">
        <v>82</v>
      </c>
      <c r="B15" s="3" t="s">
        <v>307</v>
      </c>
      <c r="C15" s="3">
        <v>63.32</v>
      </c>
      <c r="D15" s="3" t="s">
        <v>65</v>
      </c>
      <c r="E15" s="3">
        <v>436.52</v>
      </c>
      <c r="F15" s="3">
        <f t="shared" si="1"/>
        <v>27640.446400000001</v>
      </c>
    </row>
    <row r="16" spans="1:6">
      <c r="A16" s="4" t="s">
        <v>84</v>
      </c>
      <c r="B16" s="3" t="s">
        <v>103</v>
      </c>
      <c r="C16" s="3">
        <v>122.2</v>
      </c>
      <c r="D16" s="3" t="s">
        <v>65</v>
      </c>
      <c r="E16" s="3">
        <v>177.1</v>
      </c>
      <c r="F16" s="3">
        <f t="shared" si="1"/>
        <v>21641.62</v>
      </c>
    </row>
    <row r="17" spans="1:6">
      <c r="A17" s="4"/>
      <c r="B17" s="5"/>
      <c r="C17" s="6"/>
      <c r="D17" s="7"/>
      <c r="E17" s="6" t="s">
        <v>58</v>
      </c>
      <c r="F17" s="13">
        <f>SUM(F5:F16)</f>
        <v>621728.5769000001</v>
      </c>
    </row>
    <row r="18" spans="1:6" ht="30">
      <c r="A18" s="4"/>
      <c r="B18" s="5"/>
      <c r="C18" s="6"/>
      <c r="D18" s="7"/>
      <c r="E18" s="3" t="s">
        <v>59</v>
      </c>
      <c r="F18" s="3">
        <f>F17*12/100</f>
        <v>74607.429228000008</v>
      </c>
    </row>
    <row r="19" spans="1:6">
      <c r="A19" s="4"/>
      <c r="B19" s="5"/>
      <c r="C19" s="6"/>
      <c r="D19" s="7"/>
      <c r="E19" s="3"/>
      <c r="F19" s="3">
        <f>F18+F17</f>
        <v>696336.0061280001</v>
      </c>
    </row>
    <row r="20" spans="1:6" ht="30">
      <c r="A20" s="4"/>
      <c r="B20" s="5"/>
      <c r="C20" s="6"/>
      <c r="D20" s="7"/>
      <c r="E20" s="3" t="s">
        <v>60</v>
      </c>
      <c r="F20" s="3">
        <f>F19*1/100</f>
        <v>6963.360061280001</v>
      </c>
    </row>
    <row r="21" spans="1:6">
      <c r="A21" s="4"/>
      <c r="B21" s="5"/>
      <c r="C21" s="6"/>
      <c r="D21" s="7"/>
      <c r="E21" s="3" t="s">
        <v>104</v>
      </c>
      <c r="F21" s="3">
        <f>F20+F19</f>
        <v>703299.36618928006</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48" customHeight="1">
      <c r="A3" s="35" t="s">
        <v>403</v>
      </c>
      <c r="B3" s="35"/>
      <c r="C3" s="35"/>
      <c r="D3" s="35"/>
      <c r="E3" s="35"/>
      <c r="F3" s="35"/>
    </row>
    <row r="4" spans="1:6">
      <c r="A4" s="2" t="s">
        <v>3</v>
      </c>
      <c r="B4" s="2" t="s">
        <v>4</v>
      </c>
      <c r="C4" s="2" t="s">
        <v>5</v>
      </c>
      <c r="D4" s="2" t="s">
        <v>6</v>
      </c>
      <c r="E4" s="2" t="s">
        <v>7</v>
      </c>
      <c r="F4" s="2" t="s">
        <v>8</v>
      </c>
    </row>
    <row r="5" spans="1:6" ht="150">
      <c r="A5" s="30">
        <v>1</v>
      </c>
      <c r="B5" s="3" t="s">
        <v>404</v>
      </c>
      <c r="C5" s="3">
        <v>7.0780000000000003</v>
      </c>
      <c r="D5" s="3" t="s">
        <v>405</v>
      </c>
      <c r="E5" s="3">
        <v>139.58000000000001</v>
      </c>
      <c r="F5" s="3">
        <f t="shared" ref="F5:F19" si="0">C5*E5</f>
        <v>987.94724000000008</v>
      </c>
    </row>
    <row r="6" spans="1:6" ht="150">
      <c r="A6" s="30">
        <f>A5+1</f>
        <v>2</v>
      </c>
      <c r="B6" s="3" t="s">
        <v>406</v>
      </c>
      <c r="C6" s="3">
        <v>0.69699999999999995</v>
      </c>
      <c r="D6" s="3" t="s">
        <v>405</v>
      </c>
      <c r="E6" s="3">
        <v>415.58</v>
      </c>
      <c r="F6" s="3">
        <f t="shared" si="0"/>
        <v>289.65925999999996</v>
      </c>
    </row>
    <row r="7" spans="1:6" ht="90">
      <c r="A7" s="30">
        <v>3</v>
      </c>
      <c r="B7" s="3" t="s">
        <v>407</v>
      </c>
      <c r="C7" s="3">
        <v>9.2889999999999997</v>
      </c>
      <c r="D7" s="3" t="s">
        <v>408</v>
      </c>
      <c r="E7" s="3">
        <v>322.35000000000002</v>
      </c>
      <c r="F7" s="3">
        <f t="shared" si="0"/>
        <v>2994.30915</v>
      </c>
    </row>
    <row r="8" spans="1:6" ht="105">
      <c r="A8" s="30">
        <v>4</v>
      </c>
      <c r="B8" s="3" t="s">
        <v>409</v>
      </c>
      <c r="C8" s="3">
        <v>5.6630000000000003</v>
      </c>
      <c r="D8" s="3" t="s">
        <v>410</v>
      </c>
      <c r="E8" s="3">
        <v>3460.94</v>
      </c>
      <c r="F8" s="3">
        <f t="shared" si="0"/>
        <v>19599.303220000002</v>
      </c>
    </row>
    <row r="9" spans="1:6" ht="75">
      <c r="A9" s="30">
        <v>5</v>
      </c>
      <c r="B9" s="3" t="s">
        <v>411</v>
      </c>
      <c r="C9" s="3">
        <f>29.726+4.267</f>
        <v>33.993000000000002</v>
      </c>
      <c r="D9" s="3" t="s">
        <v>408</v>
      </c>
      <c r="E9" s="3">
        <v>184.61</v>
      </c>
      <c r="F9" s="3">
        <f t="shared" si="0"/>
        <v>6275.4477300000008</v>
      </c>
    </row>
    <row r="10" spans="1:6" ht="105">
      <c r="A10" s="30">
        <v>6</v>
      </c>
      <c r="B10" s="3" t="s">
        <v>412</v>
      </c>
      <c r="C10" s="3">
        <v>11.147</v>
      </c>
      <c r="D10" s="3" t="s">
        <v>405</v>
      </c>
      <c r="E10" s="3">
        <v>4492.3599999999997</v>
      </c>
      <c r="F10" s="3">
        <f t="shared" si="0"/>
        <v>50076.336919999994</v>
      </c>
    </row>
    <row r="11" spans="1:6" ht="135">
      <c r="A11" s="30">
        <v>6</v>
      </c>
      <c r="B11" s="3" t="s">
        <v>413</v>
      </c>
      <c r="C11" s="3">
        <v>2.1999999999999999E-2</v>
      </c>
      <c r="D11" s="3" t="s">
        <v>405</v>
      </c>
      <c r="E11" s="3">
        <v>50.82</v>
      </c>
      <c r="F11" s="3">
        <f t="shared" si="0"/>
        <v>1.1180399999999999</v>
      </c>
    </row>
    <row r="12" spans="1:6" ht="135">
      <c r="A12" s="30">
        <v>6</v>
      </c>
      <c r="B12" s="3" t="s">
        <v>414</v>
      </c>
      <c r="C12" s="3">
        <v>67.998000000000005</v>
      </c>
      <c r="D12" s="3" t="s">
        <v>410</v>
      </c>
      <c r="E12" s="3">
        <v>118.49</v>
      </c>
      <c r="F12" s="3">
        <f t="shared" si="0"/>
        <v>8057.08302</v>
      </c>
    </row>
    <row r="13" spans="1:6" ht="150">
      <c r="A13" s="30">
        <f t="shared" ref="A13" si="1">A10+1</f>
        <v>7</v>
      </c>
      <c r="B13" s="3" t="s">
        <v>415</v>
      </c>
      <c r="C13" s="3">
        <v>2390.491</v>
      </c>
      <c r="D13" s="3" t="s">
        <v>40</v>
      </c>
      <c r="E13" s="3">
        <f>142.3*0.868</f>
        <v>123.5164</v>
      </c>
      <c r="F13" s="3">
        <f t="shared" si="0"/>
        <v>295264.84255240002</v>
      </c>
    </row>
    <row r="14" spans="1:6" ht="105">
      <c r="A14" s="30">
        <v>8</v>
      </c>
      <c r="B14" s="3" t="s">
        <v>416</v>
      </c>
      <c r="C14" s="3">
        <v>3647.9459999999999</v>
      </c>
      <c r="D14" s="3" t="s">
        <v>40</v>
      </c>
      <c r="E14" s="3">
        <f>78.2*0.868</f>
        <v>67.877600000000001</v>
      </c>
      <c r="F14" s="3">
        <f t="shared" si="0"/>
        <v>247613.81940959999</v>
      </c>
    </row>
    <row r="15" spans="1:6" ht="165">
      <c r="A15" s="30">
        <v>9</v>
      </c>
      <c r="B15" s="3" t="s">
        <v>417</v>
      </c>
      <c r="C15" s="3">
        <v>47.545999999999999</v>
      </c>
      <c r="D15" s="3" t="s">
        <v>418</v>
      </c>
      <c r="E15" s="3">
        <f>450.6*0.868</f>
        <v>391.12080000000003</v>
      </c>
      <c r="F15" s="3">
        <f>C15*E15</f>
        <v>18596.229556800001</v>
      </c>
    </row>
    <row r="16" spans="1:6" ht="315">
      <c r="A16" s="30">
        <v>10</v>
      </c>
      <c r="B16" s="3" t="s">
        <v>419</v>
      </c>
      <c r="C16" s="3">
        <v>69.484999999999999</v>
      </c>
      <c r="D16" s="3" t="s">
        <v>410</v>
      </c>
      <c r="E16" s="3">
        <f>671.55*0.868</f>
        <v>582.90539999999999</v>
      </c>
      <c r="F16" s="3">
        <f t="shared" si="0"/>
        <v>40503.181719</v>
      </c>
    </row>
    <row r="17" spans="1:6" ht="135">
      <c r="A17" s="30">
        <f t="shared" ref="A17" si="2">A16+1</f>
        <v>11</v>
      </c>
      <c r="B17" s="3" t="s">
        <v>420</v>
      </c>
      <c r="C17" s="3">
        <v>138.96899999999999</v>
      </c>
      <c r="D17" s="3" t="s">
        <v>421</v>
      </c>
      <c r="E17" s="3">
        <v>53.49</v>
      </c>
      <c r="F17" s="3">
        <f t="shared" si="0"/>
        <v>7433.4518099999996</v>
      </c>
    </row>
    <row r="18" spans="1:6" ht="105">
      <c r="A18" s="30">
        <v>12</v>
      </c>
      <c r="B18" s="3" t="s">
        <v>422</v>
      </c>
      <c r="C18" s="3">
        <v>138.96899999999999</v>
      </c>
      <c r="D18" s="3" t="s">
        <v>421</v>
      </c>
      <c r="E18" s="3">
        <v>61.9</v>
      </c>
      <c r="F18" s="3">
        <f>C18*E18</f>
        <v>8602.1810999999998</v>
      </c>
    </row>
    <row r="19" spans="1:6" ht="135">
      <c r="A19" s="30">
        <f t="shared" ref="A19" si="3">A18+1</f>
        <v>13</v>
      </c>
      <c r="B19" s="3" t="s">
        <v>423</v>
      </c>
      <c r="C19" s="3">
        <v>111.473</v>
      </c>
      <c r="D19" s="3" t="s">
        <v>421</v>
      </c>
      <c r="E19" s="3">
        <v>286.69</v>
      </c>
      <c r="F19" s="3">
        <f t="shared" si="0"/>
        <v>31958.194370000001</v>
      </c>
    </row>
    <row r="20" spans="1:6" ht="75">
      <c r="A20" s="30">
        <v>20</v>
      </c>
      <c r="B20" s="3" t="s">
        <v>424</v>
      </c>
      <c r="C20" s="3"/>
      <c r="D20" s="3"/>
      <c r="E20" s="3"/>
      <c r="F20" s="3"/>
    </row>
    <row r="21" spans="1:6">
      <c r="A21" s="3" t="s">
        <v>76</v>
      </c>
      <c r="B21" s="3" t="s">
        <v>425</v>
      </c>
      <c r="C21" s="3">
        <v>9.83</v>
      </c>
      <c r="D21" s="3" t="s">
        <v>65</v>
      </c>
      <c r="E21" s="3">
        <v>786.44</v>
      </c>
      <c r="F21" s="3">
        <f t="shared" ref="F21:F22" si="4">C21*E21</f>
        <v>7730.7052000000003</v>
      </c>
    </row>
    <row r="22" spans="1:6">
      <c r="A22" s="3" t="s">
        <v>78</v>
      </c>
      <c r="B22" s="3" t="s">
        <v>426</v>
      </c>
      <c r="C22" s="3">
        <v>15.47</v>
      </c>
      <c r="D22" s="3" t="s">
        <v>65</v>
      </c>
      <c r="E22" s="3">
        <v>436.52</v>
      </c>
      <c r="F22" s="3">
        <f t="shared" si="4"/>
        <v>6752.9643999999998</v>
      </c>
    </row>
    <row r="23" spans="1:6">
      <c r="A23" s="3" t="s">
        <v>80</v>
      </c>
      <c r="B23" s="3" t="s">
        <v>427</v>
      </c>
      <c r="C23" s="3">
        <v>300</v>
      </c>
      <c r="D23" s="3" t="s">
        <v>428</v>
      </c>
      <c r="E23" s="3">
        <v>636.6</v>
      </c>
      <c r="F23" s="3">
        <v>190.98</v>
      </c>
    </row>
    <row r="24" spans="1:6">
      <c r="A24" s="4"/>
      <c r="B24" s="26"/>
      <c r="C24" s="6"/>
      <c r="D24" s="7"/>
      <c r="E24" s="6" t="s">
        <v>58</v>
      </c>
      <c r="F24" s="13">
        <f>SUM(F5:F23)</f>
        <v>752927.75469780015</v>
      </c>
    </row>
    <row r="25" spans="1:6" ht="30">
      <c r="A25" s="4"/>
      <c r="B25" s="26"/>
      <c r="C25" s="6"/>
      <c r="D25" s="7"/>
      <c r="E25" s="3" t="s">
        <v>59</v>
      </c>
      <c r="F25" s="3">
        <f>F24*12/100</f>
        <v>90351.330563736017</v>
      </c>
    </row>
    <row r="26" spans="1:6">
      <c r="A26" s="4"/>
      <c r="B26" s="26"/>
      <c r="C26" s="6"/>
      <c r="D26" s="7"/>
      <c r="E26" s="3"/>
      <c r="F26" s="3">
        <f>F25+F24</f>
        <v>843279.08526153618</v>
      </c>
    </row>
    <row r="27" spans="1:6" ht="30">
      <c r="A27" s="4"/>
      <c r="B27" s="26"/>
      <c r="C27" s="6"/>
      <c r="D27" s="7"/>
      <c r="E27" s="3" t="s">
        <v>60</v>
      </c>
      <c r="F27" s="3">
        <f>F26*1/100</f>
        <v>8432.7908526153624</v>
      </c>
    </row>
    <row r="28" spans="1:6">
      <c r="A28" s="4"/>
      <c r="B28" s="26"/>
      <c r="C28" s="6"/>
      <c r="D28" s="7"/>
      <c r="E28" s="3" t="s">
        <v>104</v>
      </c>
      <c r="F28" s="3">
        <f>F27+F26</f>
        <v>851711.87611415156</v>
      </c>
    </row>
  </sheetData>
  <mergeCells count="3">
    <mergeCell ref="A1:F1"/>
    <mergeCell ref="A2:F2"/>
    <mergeCell ref="A3:F3"/>
  </mergeCells>
  <dataValidations count="1">
    <dataValidation type="decimal" allowBlank="1" showInputMessage="1" showErrorMessage="1" errorTitle="Invalid Entry" error="Only Numeric Values are allowed. " promptTitle="Quantity" prompt="Please enter the Quantity for this item. " sqref="C6">
      <formula1>0</formula1>
      <formula2>999999999999999</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2.5" customHeight="1">
      <c r="A3" s="35" t="s">
        <v>328</v>
      </c>
      <c r="B3" s="35"/>
      <c r="C3" s="35"/>
      <c r="D3" s="35"/>
      <c r="E3" s="35"/>
      <c r="F3" s="35"/>
    </row>
    <row r="4" spans="1:6">
      <c r="A4" s="2" t="s">
        <v>3</v>
      </c>
      <c r="B4" s="2" t="s">
        <v>4</v>
      </c>
      <c r="C4" s="2" t="s">
        <v>5</v>
      </c>
      <c r="D4" s="2" t="s">
        <v>6</v>
      </c>
      <c r="E4" s="2" t="s">
        <v>7</v>
      </c>
      <c r="F4" s="2" t="s">
        <v>8</v>
      </c>
    </row>
    <row r="5" spans="1:6" ht="30">
      <c r="A5" s="7">
        <v>1</v>
      </c>
      <c r="B5" s="3" t="s">
        <v>62</v>
      </c>
      <c r="C5" s="3">
        <v>5</v>
      </c>
      <c r="D5" s="3" t="s">
        <v>11</v>
      </c>
      <c r="E5" s="3">
        <v>330.4</v>
      </c>
      <c r="F5" s="3">
        <f>C5*E5</f>
        <v>1652</v>
      </c>
    </row>
    <row r="6" spans="1:6" ht="120">
      <c r="A6" s="14" t="s">
        <v>326</v>
      </c>
      <c r="B6" s="3" t="s">
        <v>94</v>
      </c>
      <c r="C6" s="13">
        <v>51.71</v>
      </c>
      <c r="D6" s="7" t="s">
        <v>65</v>
      </c>
      <c r="E6" s="13">
        <v>139.58000000000001</v>
      </c>
      <c r="F6" s="3">
        <f t="shared" ref="F6:F10" si="0">C6*E6</f>
        <v>7217.6818000000012</v>
      </c>
    </row>
    <row r="7" spans="1:6" ht="105">
      <c r="A7" s="14" t="s">
        <v>95</v>
      </c>
      <c r="B7" s="3" t="s">
        <v>67</v>
      </c>
      <c r="C7" s="13">
        <v>15.58</v>
      </c>
      <c r="D7" s="7" t="s">
        <v>65</v>
      </c>
      <c r="E7" s="13">
        <v>415.84</v>
      </c>
      <c r="F7" s="3">
        <f t="shared" si="0"/>
        <v>6478.7871999999998</v>
      </c>
    </row>
    <row r="8" spans="1:6" ht="90">
      <c r="A8" s="14" t="s">
        <v>312</v>
      </c>
      <c r="B8" s="3" t="s">
        <v>69</v>
      </c>
      <c r="C8" s="13">
        <v>26.17</v>
      </c>
      <c r="D8" s="4" t="s">
        <v>65</v>
      </c>
      <c r="E8" s="13">
        <v>1438.96</v>
      </c>
      <c r="F8" s="3">
        <f t="shared" si="0"/>
        <v>37657.583200000001</v>
      </c>
    </row>
    <row r="9" spans="1:6" ht="150">
      <c r="A9" s="14" t="s">
        <v>96</v>
      </c>
      <c r="B9" s="3" t="s">
        <v>97</v>
      </c>
      <c r="C9" s="13">
        <v>31.15</v>
      </c>
      <c r="D9" s="4" t="s">
        <v>65</v>
      </c>
      <c r="E9" s="13">
        <v>4858.76</v>
      </c>
      <c r="F9" s="3">
        <f t="shared" si="0"/>
        <v>151350.37400000001</v>
      </c>
    </row>
    <row r="10" spans="1:6" ht="45">
      <c r="A10" s="3" t="s">
        <v>98</v>
      </c>
      <c r="B10" s="3" t="s">
        <v>71</v>
      </c>
      <c r="C10" s="3">
        <v>20.45</v>
      </c>
      <c r="D10" s="3" t="s">
        <v>72</v>
      </c>
      <c r="E10" s="3">
        <v>184.61</v>
      </c>
      <c r="F10" s="3">
        <f t="shared" si="0"/>
        <v>3775.2745</v>
      </c>
    </row>
    <row r="11" spans="1:6" ht="14.25" customHeight="1">
      <c r="A11" s="4">
        <v>7</v>
      </c>
      <c r="B11" s="5" t="s">
        <v>75</v>
      </c>
      <c r="C11" s="6"/>
      <c r="D11" s="7"/>
      <c r="E11" s="6"/>
      <c r="F11" s="3"/>
    </row>
    <row r="12" spans="1:6">
      <c r="A12" s="4" t="s">
        <v>76</v>
      </c>
      <c r="B12" s="3" t="s">
        <v>306</v>
      </c>
      <c r="C12" s="3">
        <v>13.39</v>
      </c>
      <c r="D12" s="3" t="s">
        <v>65</v>
      </c>
      <c r="E12" s="3">
        <v>786.44</v>
      </c>
      <c r="F12" s="3">
        <f t="shared" ref="F12:F16" si="1">C12*E12</f>
        <v>10530.431600000002</v>
      </c>
    </row>
    <row r="13" spans="1:6">
      <c r="A13" s="4" t="s">
        <v>78</v>
      </c>
      <c r="B13" s="3" t="s">
        <v>327</v>
      </c>
      <c r="C13" s="3">
        <v>15.58</v>
      </c>
      <c r="D13" s="3" t="s">
        <v>65</v>
      </c>
      <c r="E13" s="3">
        <v>332.84</v>
      </c>
      <c r="F13" s="3">
        <f t="shared" si="1"/>
        <v>5185.6471999999994</v>
      </c>
    </row>
    <row r="14" spans="1:6">
      <c r="A14" s="4" t="s">
        <v>80</v>
      </c>
      <c r="B14" s="3" t="s">
        <v>315</v>
      </c>
      <c r="C14" s="3">
        <v>26.17</v>
      </c>
      <c r="D14" s="3" t="s">
        <v>65</v>
      </c>
      <c r="E14" s="3">
        <v>721.18</v>
      </c>
      <c r="F14" s="3">
        <f t="shared" si="1"/>
        <v>18873.280599999998</v>
      </c>
    </row>
    <row r="15" spans="1:6">
      <c r="A15" s="4" t="s">
        <v>82</v>
      </c>
      <c r="B15" s="3" t="s">
        <v>307</v>
      </c>
      <c r="C15" s="3">
        <v>26.79</v>
      </c>
      <c r="D15" s="3" t="s">
        <v>65</v>
      </c>
      <c r="E15" s="3">
        <v>436.52</v>
      </c>
      <c r="F15" s="3">
        <f t="shared" si="1"/>
        <v>11694.370799999999</v>
      </c>
    </row>
    <row r="16" spans="1:6">
      <c r="A16" s="4" t="s">
        <v>84</v>
      </c>
      <c r="B16" s="3" t="s">
        <v>103</v>
      </c>
      <c r="C16" s="3">
        <v>51.689</v>
      </c>
      <c r="D16" s="3" t="s">
        <v>65</v>
      </c>
      <c r="E16" s="3">
        <v>177.1</v>
      </c>
      <c r="F16" s="3">
        <f t="shared" si="1"/>
        <v>9154.1219000000001</v>
      </c>
    </row>
    <row r="17" spans="1:6">
      <c r="A17" s="4"/>
      <c r="B17" s="5"/>
      <c r="C17" s="6"/>
      <c r="D17" s="7"/>
      <c r="E17" s="6" t="s">
        <v>58</v>
      </c>
      <c r="F17" s="13">
        <f>SUM(F5:F16)</f>
        <v>263569.55280000006</v>
      </c>
    </row>
    <row r="18" spans="1:6" ht="30">
      <c r="A18" s="4"/>
      <c r="B18" s="5"/>
      <c r="C18" s="6"/>
      <c r="D18" s="7"/>
      <c r="E18" s="3" t="s">
        <v>59</v>
      </c>
      <c r="F18" s="3">
        <f>F17*12/100</f>
        <v>31628.346336000006</v>
      </c>
    </row>
    <row r="19" spans="1:6">
      <c r="A19" s="4"/>
      <c r="B19" s="5"/>
      <c r="C19" s="6"/>
      <c r="D19" s="7"/>
      <c r="E19" s="3"/>
      <c r="F19" s="3">
        <f>F18+F17</f>
        <v>295197.89913600008</v>
      </c>
    </row>
    <row r="20" spans="1:6" ht="30">
      <c r="A20" s="4"/>
      <c r="B20" s="5"/>
      <c r="C20" s="6"/>
      <c r="D20" s="7"/>
      <c r="E20" s="3" t="s">
        <v>60</v>
      </c>
      <c r="F20" s="3">
        <f>F19*1/100</f>
        <v>2951.9789913600007</v>
      </c>
    </row>
    <row r="21" spans="1:6">
      <c r="A21" s="4"/>
      <c r="B21" s="5"/>
      <c r="C21" s="6"/>
      <c r="D21" s="7"/>
      <c r="E21" s="3" t="s">
        <v>104</v>
      </c>
      <c r="F21" s="3">
        <f>F20+F19</f>
        <v>298149.87812736008</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30"/>
  <sheetViews>
    <sheetView workbookViewId="0">
      <selection activeCell="A3" sqref="A3:F3"/>
    </sheetView>
  </sheetViews>
  <sheetFormatPr defaultColWidth="9.140625" defaultRowHeight="15"/>
  <cols>
    <col min="1" max="1" width="9.28515625" style="8" bestFit="1" customWidth="1"/>
    <col min="2" max="2" width="42.85546875" style="9" customWidth="1"/>
    <col min="3" max="3" width="12.42578125" style="1" customWidth="1"/>
    <col min="4" max="4" width="9.140625" style="10"/>
    <col min="5" max="5" width="12.7109375" style="1" bestFit="1" customWidth="1"/>
    <col min="6" max="6" width="16.42578125" style="11" customWidth="1"/>
    <col min="7" max="16384" width="9.140625" style="1"/>
  </cols>
  <sheetData>
    <row r="1" spans="1:6">
      <c r="A1" s="43" t="s">
        <v>0</v>
      </c>
      <c r="B1" s="44"/>
      <c r="C1" s="44"/>
      <c r="D1" s="44"/>
      <c r="E1" s="44"/>
      <c r="F1" s="45"/>
    </row>
    <row r="2" spans="1:6">
      <c r="A2" s="43" t="s">
        <v>1</v>
      </c>
      <c r="B2" s="44"/>
      <c r="C2" s="44"/>
      <c r="D2" s="44"/>
      <c r="E2" s="44"/>
      <c r="F2" s="45"/>
    </row>
    <row r="3" spans="1:6" ht="36" customHeight="1">
      <c r="A3" s="43" t="s">
        <v>384</v>
      </c>
      <c r="B3" s="44"/>
      <c r="C3" s="44"/>
      <c r="D3" s="44"/>
      <c r="E3" s="44"/>
      <c r="F3" s="45"/>
    </row>
    <row r="4" spans="1:6">
      <c r="A4" s="2" t="s">
        <v>3</v>
      </c>
      <c r="B4" s="2" t="s">
        <v>4</v>
      </c>
      <c r="C4" s="2" t="s">
        <v>5</v>
      </c>
      <c r="D4" s="2" t="s">
        <v>6</v>
      </c>
      <c r="E4" s="2" t="s">
        <v>7</v>
      </c>
      <c r="F4" s="2" t="s">
        <v>8</v>
      </c>
    </row>
    <row r="5" spans="1:6" s="9" customFormat="1" ht="30">
      <c r="A5" s="14">
        <v>1</v>
      </c>
      <c r="B5" s="3" t="s">
        <v>62</v>
      </c>
      <c r="C5" s="3">
        <f>5+5</f>
        <v>10</v>
      </c>
      <c r="D5" s="7" t="s">
        <v>11</v>
      </c>
      <c r="E5" s="3">
        <v>330.4</v>
      </c>
      <c r="F5" s="3">
        <f>C5*E5</f>
        <v>3304</v>
      </c>
    </row>
    <row r="6" spans="1:6" ht="75">
      <c r="A6" s="14" t="s">
        <v>63</v>
      </c>
      <c r="B6" s="3" t="s">
        <v>64</v>
      </c>
      <c r="C6" s="3">
        <v>26.46</v>
      </c>
      <c r="D6" s="7" t="s">
        <v>65</v>
      </c>
      <c r="E6" s="13">
        <v>139.58000000000001</v>
      </c>
      <c r="F6" s="3">
        <f t="shared" ref="F6:F20" si="0">C6*E6</f>
        <v>3693.2868000000003</v>
      </c>
    </row>
    <row r="7" spans="1:6" ht="105">
      <c r="A7" s="14" t="s">
        <v>66</v>
      </c>
      <c r="B7" s="3" t="s">
        <v>67</v>
      </c>
      <c r="C7" s="3">
        <v>2.48</v>
      </c>
      <c r="D7" s="7" t="s">
        <v>65</v>
      </c>
      <c r="E7" s="13">
        <v>415.58</v>
      </c>
      <c r="F7" s="3">
        <f t="shared" si="0"/>
        <v>1030.6384</v>
      </c>
    </row>
    <row r="8" spans="1:6" ht="90">
      <c r="A8" s="14" t="s">
        <v>68</v>
      </c>
      <c r="B8" s="3" t="s">
        <v>69</v>
      </c>
      <c r="C8" s="3">
        <v>4.16</v>
      </c>
      <c r="D8" s="4" t="s">
        <v>65</v>
      </c>
      <c r="E8" s="13">
        <v>1438.96</v>
      </c>
      <c r="F8" s="3">
        <f t="shared" si="0"/>
        <v>5986.0736000000006</v>
      </c>
    </row>
    <row r="9" spans="1:6" ht="105">
      <c r="A9" s="14" t="s">
        <v>385</v>
      </c>
      <c r="B9" s="3" t="s">
        <v>74</v>
      </c>
      <c r="C9" s="3">
        <v>24.78</v>
      </c>
      <c r="D9" s="4" t="s">
        <v>65</v>
      </c>
      <c r="E9" s="13">
        <v>4858.76</v>
      </c>
      <c r="F9" s="3">
        <f t="shared" si="0"/>
        <v>120400.07280000001</v>
      </c>
    </row>
    <row r="10" spans="1:6" ht="60">
      <c r="A10" s="14" t="s">
        <v>132</v>
      </c>
      <c r="B10" s="3" t="s">
        <v>386</v>
      </c>
      <c r="C10" s="13">
        <v>12.39</v>
      </c>
      <c r="D10" s="4" t="s">
        <v>65</v>
      </c>
      <c r="E10" s="13">
        <v>5891.97</v>
      </c>
      <c r="F10" s="3">
        <f t="shared" si="0"/>
        <v>73001.508300000001</v>
      </c>
    </row>
    <row r="11" spans="1:6" ht="105">
      <c r="A11" s="14" t="s">
        <v>359</v>
      </c>
      <c r="B11" s="3" t="s">
        <v>387</v>
      </c>
      <c r="C11" s="13">
        <v>4.96</v>
      </c>
      <c r="D11" s="7" t="s">
        <v>65</v>
      </c>
      <c r="E11" s="13">
        <v>6092.63</v>
      </c>
      <c r="F11" s="3">
        <f t="shared" si="0"/>
        <v>30219.444800000001</v>
      </c>
    </row>
    <row r="12" spans="1:6" ht="120">
      <c r="A12" s="14" t="s">
        <v>388</v>
      </c>
      <c r="B12" s="20" t="s">
        <v>111</v>
      </c>
      <c r="C12" s="27">
        <v>0.88400000000000001</v>
      </c>
      <c r="D12" s="14" t="s">
        <v>112</v>
      </c>
      <c r="E12" s="13">
        <v>79086.94</v>
      </c>
      <c r="F12" s="3">
        <f t="shared" si="0"/>
        <v>69912.854959999997</v>
      </c>
    </row>
    <row r="13" spans="1:6" ht="120">
      <c r="A13" s="14" t="s">
        <v>389</v>
      </c>
      <c r="B13" s="20" t="s">
        <v>390</v>
      </c>
      <c r="C13" s="27">
        <v>0.26300000000000001</v>
      </c>
      <c r="D13" s="14" t="s">
        <v>112</v>
      </c>
      <c r="E13" s="13">
        <v>77259.94</v>
      </c>
      <c r="F13" s="3">
        <f t="shared" si="0"/>
        <v>20319.364220000003</v>
      </c>
    </row>
    <row r="14" spans="1:6" ht="45">
      <c r="A14" s="14" t="s">
        <v>391</v>
      </c>
      <c r="B14" s="20" t="s">
        <v>71</v>
      </c>
      <c r="C14" s="3">
        <f>81.32+8.14</f>
        <v>89.46</v>
      </c>
      <c r="D14" s="14" t="s">
        <v>72</v>
      </c>
      <c r="E14" s="13">
        <v>184.61</v>
      </c>
      <c r="F14" s="3">
        <f t="shared" si="0"/>
        <v>16515.210599999999</v>
      </c>
    </row>
    <row r="15" spans="1:6">
      <c r="A15" s="4">
        <v>11</v>
      </c>
      <c r="B15" s="16" t="s">
        <v>75</v>
      </c>
      <c r="C15" s="3"/>
      <c r="D15" s="7"/>
      <c r="E15" s="6"/>
      <c r="F15" s="3"/>
    </row>
    <row r="16" spans="1:6">
      <c r="A16" s="4" t="s">
        <v>76</v>
      </c>
      <c r="B16" s="3" t="s">
        <v>306</v>
      </c>
      <c r="C16" s="3">
        <f>10.66+7.46</f>
        <v>18.12</v>
      </c>
      <c r="D16" s="3" t="s">
        <v>65</v>
      </c>
      <c r="E16" s="3">
        <v>786.44</v>
      </c>
      <c r="F16" s="3">
        <f t="shared" si="0"/>
        <v>14250.292800000001</v>
      </c>
    </row>
    <row r="17" spans="1:7">
      <c r="A17" s="4" t="s">
        <v>78</v>
      </c>
      <c r="B17" s="3" t="s">
        <v>392</v>
      </c>
      <c r="C17" s="3">
        <v>2.48</v>
      </c>
      <c r="D17" s="3" t="s">
        <v>65</v>
      </c>
      <c r="E17" s="3">
        <v>332.84</v>
      </c>
      <c r="F17" s="3">
        <f t="shared" si="0"/>
        <v>825.44319999999993</v>
      </c>
    </row>
    <row r="18" spans="1:7">
      <c r="A18" s="4" t="s">
        <v>80</v>
      </c>
      <c r="B18" s="3" t="s">
        <v>315</v>
      </c>
      <c r="C18" s="3">
        <v>4.16</v>
      </c>
      <c r="D18" s="3" t="s">
        <v>65</v>
      </c>
      <c r="E18" s="3">
        <v>721.18</v>
      </c>
      <c r="F18" s="3">
        <f t="shared" si="0"/>
        <v>3000.1088</v>
      </c>
    </row>
    <row r="19" spans="1:7">
      <c r="A19" s="4" t="s">
        <v>82</v>
      </c>
      <c r="B19" s="3" t="s">
        <v>307</v>
      </c>
      <c r="C19" s="3">
        <f>21.31+14.93</f>
        <v>36.239999999999995</v>
      </c>
      <c r="D19" s="3" t="s">
        <v>65</v>
      </c>
      <c r="E19" s="3">
        <v>436.52</v>
      </c>
      <c r="F19" s="3">
        <f t="shared" si="0"/>
        <v>15819.484799999997</v>
      </c>
    </row>
    <row r="20" spans="1:7">
      <c r="A20" s="4" t="s">
        <v>84</v>
      </c>
      <c r="B20" s="3" t="s">
        <v>103</v>
      </c>
      <c r="C20" s="3">
        <v>26.46</v>
      </c>
      <c r="D20" s="3" t="s">
        <v>65</v>
      </c>
      <c r="E20" s="3">
        <v>177.1</v>
      </c>
      <c r="F20" s="3">
        <f t="shared" si="0"/>
        <v>4686.0659999999998</v>
      </c>
    </row>
    <row r="21" spans="1:7">
      <c r="A21" s="4"/>
      <c r="B21" s="16"/>
      <c r="C21" s="6"/>
      <c r="D21" s="7"/>
      <c r="E21" s="6" t="s">
        <v>58</v>
      </c>
      <c r="F21" s="13">
        <f>SUM(F5:F20)</f>
        <v>382963.85007999989</v>
      </c>
    </row>
    <row r="22" spans="1:7">
      <c r="A22" s="28"/>
      <c r="B22" s="46" t="s">
        <v>86</v>
      </c>
      <c r="C22" s="47"/>
      <c r="D22" s="47"/>
      <c r="E22" s="48"/>
      <c r="F22" s="13">
        <f>F21*12/100</f>
        <v>45955.66200959999</v>
      </c>
    </row>
    <row r="23" spans="1:7">
      <c r="A23" s="28"/>
      <c r="B23" s="39" t="s">
        <v>85</v>
      </c>
      <c r="C23" s="40"/>
      <c r="D23" s="40"/>
      <c r="E23" s="41"/>
      <c r="F23" s="13">
        <f>F21+F22</f>
        <v>428919.51208959986</v>
      </c>
    </row>
    <row r="24" spans="1:7">
      <c r="A24" s="28"/>
      <c r="B24" s="39" t="s">
        <v>393</v>
      </c>
      <c r="C24" s="40"/>
      <c r="D24" s="40"/>
      <c r="E24" s="41"/>
      <c r="F24" s="13">
        <f>F23*1/100</f>
        <v>4289.1951208959981</v>
      </c>
    </row>
    <row r="25" spans="1:7">
      <c r="A25" s="28"/>
      <c r="B25" s="39" t="s">
        <v>394</v>
      </c>
      <c r="C25" s="40"/>
      <c r="D25" s="40"/>
      <c r="E25" s="41"/>
      <c r="F25" s="13">
        <f>F23+F24</f>
        <v>433208.70721049584</v>
      </c>
    </row>
    <row r="26" spans="1:7">
      <c r="A26" s="28"/>
      <c r="B26" s="39" t="s">
        <v>395</v>
      </c>
      <c r="C26" s="40"/>
      <c r="D26" s="40"/>
      <c r="E26" s="41"/>
      <c r="F26" s="13">
        <f>ROUND(F25,0)</f>
        <v>433209</v>
      </c>
    </row>
    <row r="30" spans="1:7" ht="63.75" customHeight="1">
      <c r="A30" s="42" t="s">
        <v>396</v>
      </c>
      <c r="B30" s="42"/>
      <c r="C30" s="42"/>
      <c r="D30" s="42"/>
      <c r="E30" s="42"/>
      <c r="F30" s="42"/>
      <c r="G30" s="29"/>
    </row>
  </sheetData>
  <mergeCells count="9">
    <mergeCell ref="B25:E25"/>
    <mergeCell ref="B26:E26"/>
    <mergeCell ref="A30:F30"/>
    <mergeCell ref="A1:F1"/>
    <mergeCell ref="A2:F2"/>
    <mergeCell ref="A3:F3"/>
    <mergeCell ref="B22:E22"/>
    <mergeCell ref="B23:E23"/>
    <mergeCell ref="B24:E24"/>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7.75" customHeight="1">
      <c r="A3" s="35" t="s">
        <v>329</v>
      </c>
      <c r="B3" s="35"/>
      <c r="C3" s="35"/>
      <c r="D3" s="35"/>
      <c r="E3" s="35"/>
      <c r="F3" s="35"/>
    </row>
    <row r="4" spans="1:6">
      <c r="A4" s="2" t="s">
        <v>3</v>
      </c>
      <c r="B4" s="2" t="s">
        <v>4</v>
      </c>
      <c r="C4" s="2" t="s">
        <v>5</v>
      </c>
      <c r="D4" s="2" t="s">
        <v>6</v>
      </c>
      <c r="E4" s="2" t="s">
        <v>7</v>
      </c>
      <c r="F4" s="2" t="s">
        <v>8</v>
      </c>
    </row>
    <row r="5" spans="1:6" ht="30">
      <c r="A5" s="12" t="s">
        <v>91</v>
      </c>
      <c r="B5" s="3" t="s">
        <v>92</v>
      </c>
      <c r="C5" s="13">
        <v>5</v>
      </c>
      <c r="D5" s="7" t="s">
        <v>93</v>
      </c>
      <c r="E5" s="13">
        <v>330.4</v>
      </c>
      <c r="F5" s="13">
        <f>C5*E5</f>
        <v>1652</v>
      </c>
    </row>
    <row r="6" spans="1:6" ht="120">
      <c r="A6" s="14" t="s">
        <v>330</v>
      </c>
      <c r="B6" s="3" t="s">
        <v>94</v>
      </c>
      <c r="C6" s="13">
        <v>73.989999999999995</v>
      </c>
      <c r="D6" s="7" t="s">
        <v>65</v>
      </c>
      <c r="E6" s="6">
        <v>139.58000000000001</v>
      </c>
      <c r="F6" s="13">
        <f t="shared" ref="F6:F19" si="0">C6*E6</f>
        <v>10327.5242</v>
      </c>
    </row>
    <row r="7" spans="1:6" ht="105">
      <c r="A7" s="14" t="s">
        <v>95</v>
      </c>
      <c r="B7" s="3" t="s">
        <v>67</v>
      </c>
      <c r="C7" s="13">
        <v>6.73</v>
      </c>
      <c r="D7" s="7" t="s">
        <v>65</v>
      </c>
      <c r="E7" s="6">
        <v>415.58</v>
      </c>
      <c r="F7" s="13">
        <f t="shared" si="0"/>
        <v>2796.8534</v>
      </c>
    </row>
    <row r="8" spans="1:6" ht="90">
      <c r="A8" s="14" t="s">
        <v>312</v>
      </c>
      <c r="B8" s="3" t="s">
        <v>69</v>
      </c>
      <c r="C8" s="13">
        <v>11.3</v>
      </c>
      <c r="D8" s="7" t="s">
        <v>65</v>
      </c>
      <c r="E8" s="6">
        <v>1438.96</v>
      </c>
      <c r="F8" s="13">
        <f t="shared" si="0"/>
        <v>16260.248000000001</v>
      </c>
    </row>
    <row r="9" spans="1:6" ht="60">
      <c r="A9" s="12" t="s">
        <v>106</v>
      </c>
      <c r="B9" s="3" t="s">
        <v>107</v>
      </c>
      <c r="C9" s="13">
        <v>29.6</v>
      </c>
      <c r="D9" s="7" t="s">
        <v>65</v>
      </c>
      <c r="E9" s="6">
        <v>5891.97</v>
      </c>
      <c r="F9" s="13">
        <f t="shared" si="0"/>
        <v>174402.31200000001</v>
      </c>
    </row>
    <row r="10" spans="1:6" ht="135">
      <c r="A10" s="12" t="s">
        <v>108</v>
      </c>
      <c r="B10" s="3" t="s">
        <v>109</v>
      </c>
      <c r="C10" s="13">
        <v>13.45</v>
      </c>
      <c r="D10" s="7" t="s">
        <v>65</v>
      </c>
      <c r="E10" s="6">
        <v>6092.63</v>
      </c>
      <c r="F10" s="13">
        <f t="shared" si="0"/>
        <v>81945.873500000002</v>
      </c>
    </row>
    <row r="11" spans="1:6" ht="120">
      <c r="A11" s="3" t="s">
        <v>110</v>
      </c>
      <c r="B11" s="3" t="s">
        <v>111</v>
      </c>
      <c r="C11" s="3">
        <v>1.76</v>
      </c>
      <c r="D11" s="3" t="s">
        <v>112</v>
      </c>
      <c r="E11" s="3">
        <v>79086.94</v>
      </c>
      <c r="F11" s="3">
        <f t="shared" si="0"/>
        <v>139193.01440000001</v>
      </c>
    </row>
    <row r="12" spans="1:6" ht="120">
      <c r="A12" s="12" t="s">
        <v>113</v>
      </c>
      <c r="B12" s="3" t="s">
        <v>114</v>
      </c>
      <c r="C12" s="13">
        <v>2.16</v>
      </c>
      <c r="D12" s="7" t="s">
        <v>112</v>
      </c>
      <c r="E12" s="6">
        <v>77259.94</v>
      </c>
      <c r="F12" s="13">
        <f t="shared" si="0"/>
        <v>166881.47040000002</v>
      </c>
    </row>
    <row r="13" spans="1:6" ht="60">
      <c r="A13" s="3" t="s">
        <v>115</v>
      </c>
      <c r="B13" s="3" t="s">
        <v>116</v>
      </c>
      <c r="C13" s="13">
        <v>105.95</v>
      </c>
      <c r="D13" s="3" t="s">
        <v>72</v>
      </c>
      <c r="E13" s="15">
        <v>184.61</v>
      </c>
      <c r="F13" s="13">
        <f t="shared" si="0"/>
        <v>19559.429500000002</v>
      </c>
    </row>
    <row r="14" spans="1:6">
      <c r="A14" s="4">
        <v>10</v>
      </c>
      <c r="B14" s="5" t="s">
        <v>75</v>
      </c>
      <c r="C14" s="13"/>
      <c r="D14" s="7"/>
      <c r="E14" s="6"/>
      <c r="F14" s="13"/>
    </row>
    <row r="15" spans="1:6">
      <c r="A15" s="4" t="s">
        <v>331</v>
      </c>
      <c r="B15" s="3" t="s">
        <v>99</v>
      </c>
      <c r="C15" s="3">
        <v>17.350000000000001</v>
      </c>
      <c r="D15" s="3" t="s">
        <v>65</v>
      </c>
      <c r="E15" s="3">
        <v>786.44</v>
      </c>
      <c r="F15" s="13">
        <f t="shared" si="0"/>
        <v>13644.734000000002</v>
      </c>
    </row>
    <row r="16" spans="1:6">
      <c r="A16" s="4" t="s">
        <v>332</v>
      </c>
      <c r="B16" s="3" t="s">
        <v>333</v>
      </c>
      <c r="C16" s="3">
        <v>6.73</v>
      </c>
      <c r="D16" s="3" t="s">
        <v>65</v>
      </c>
      <c r="E16" s="3">
        <v>332.84</v>
      </c>
      <c r="F16" s="13">
        <f t="shared" si="0"/>
        <v>2240.0131999999999</v>
      </c>
    </row>
    <row r="17" spans="1:6">
      <c r="A17" s="4" t="s">
        <v>334</v>
      </c>
      <c r="B17" s="3" t="s">
        <v>315</v>
      </c>
      <c r="C17" s="3">
        <v>11.3</v>
      </c>
      <c r="D17" s="3" t="s">
        <v>65</v>
      </c>
      <c r="E17" s="3">
        <v>721.18</v>
      </c>
      <c r="F17" s="13">
        <f t="shared" si="0"/>
        <v>8149.3339999999998</v>
      </c>
    </row>
    <row r="18" spans="1:6">
      <c r="A18" s="4" t="s">
        <v>335</v>
      </c>
      <c r="B18" s="3" t="s">
        <v>307</v>
      </c>
      <c r="C18" s="3">
        <v>34.71</v>
      </c>
      <c r="D18" s="3" t="s">
        <v>65</v>
      </c>
      <c r="E18" s="3">
        <v>436.52</v>
      </c>
      <c r="F18" s="13">
        <f t="shared" si="0"/>
        <v>15151.609199999999</v>
      </c>
    </row>
    <row r="19" spans="1:6">
      <c r="A19" s="4" t="s">
        <v>336</v>
      </c>
      <c r="B19" s="3" t="s">
        <v>103</v>
      </c>
      <c r="C19" s="3">
        <v>73.989999999999995</v>
      </c>
      <c r="D19" s="3" t="s">
        <v>65</v>
      </c>
      <c r="E19" s="3">
        <v>177.1</v>
      </c>
      <c r="F19" s="13">
        <f t="shared" si="0"/>
        <v>13103.628999999999</v>
      </c>
    </row>
    <row r="20" spans="1:6">
      <c r="A20" s="4"/>
      <c r="B20" s="5"/>
      <c r="C20" s="6"/>
      <c r="D20" s="7"/>
      <c r="E20" s="6" t="s">
        <v>58</v>
      </c>
      <c r="F20" s="13">
        <f>SUM(F5:F19)</f>
        <v>665308.04480000003</v>
      </c>
    </row>
    <row r="21" spans="1:6" ht="30">
      <c r="A21" s="4"/>
      <c r="B21" s="5"/>
      <c r="C21" s="6"/>
      <c r="D21" s="7"/>
      <c r="E21" s="3" t="s">
        <v>59</v>
      </c>
      <c r="F21" s="3">
        <f>F20*12/100</f>
        <v>79836.965376000007</v>
      </c>
    </row>
    <row r="22" spans="1:6">
      <c r="A22" s="4"/>
      <c r="B22" s="5"/>
      <c r="C22" s="6"/>
      <c r="D22" s="7"/>
      <c r="E22" s="3"/>
      <c r="F22" s="3">
        <f>F21+F20</f>
        <v>745145.01017600007</v>
      </c>
    </row>
    <row r="23" spans="1:6" ht="30">
      <c r="A23" s="4"/>
      <c r="B23" s="5"/>
      <c r="C23" s="6"/>
      <c r="D23" s="7"/>
      <c r="E23" s="3" t="s">
        <v>60</v>
      </c>
      <c r="F23" s="3">
        <f>F22*1/100</f>
        <v>7451.4501017600005</v>
      </c>
    </row>
    <row r="24" spans="1:6">
      <c r="A24" s="4"/>
      <c r="B24" s="5"/>
      <c r="C24" s="6"/>
      <c r="D24" s="7"/>
      <c r="E24" s="3" t="s">
        <v>58</v>
      </c>
      <c r="F24" s="3">
        <f>F23+F22</f>
        <v>752596.46027776005</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10"/>
  <sheetViews>
    <sheetView workbookViewId="0">
      <selection activeCell="A3" sqref="A3:F3"/>
    </sheetView>
  </sheetViews>
  <sheetFormatPr defaultColWidth="16.28515625" defaultRowHeight="15"/>
  <cols>
    <col min="1" max="1" width="10" style="22" customWidth="1"/>
    <col min="2" max="2" width="30.42578125" style="22" customWidth="1"/>
    <col min="3" max="16384" width="16.28515625" style="22"/>
  </cols>
  <sheetData>
    <row r="1" spans="1:6" ht="18.75">
      <c r="A1" s="34" t="s">
        <v>0</v>
      </c>
      <c r="B1" s="34"/>
      <c r="C1" s="34"/>
      <c r="D1" s="34"/>
      <c r="E1" s="34"/>
      <c r="F1" s="34"/>
    </row>
    <row r="2" spans="1:6" ht="18.75">
      <c r="A2" s="34" t="s">
        <v>1</v>
      </c>
      <c r="B2" s="34"/>
      <c r="C2" s="34"/>
      <c r="D2" s="34"/>
      <c r="E2" s="34"/>
      <c r="F2" s="34"/>
    </row>
    <row r="3" spans="1:6" ht="36.75" customHeight="1">
      <c r="A3" s="54" t="s">
        <v>337</v>
      </c>
      <c r="B3" s="55"/>
      <c r="C3" s="55"/>
      <c r="D3" s="55"/>
      <c r="E3" s="55"/>
      <c r="F3" s="56"/>
    </row>
    <row r="4" spans="1:6">
      <c r="A4" s="23" t="s">
        <v>338</v>
      </c>
      <c r="B4" s="23" t="s">
        <v>339</v>
      </c>
      <c r="C4" s="23" t="s">
        <v>340</v>
      </c>
      <c r="D4" s="23" t="s">
        <v>6</v>
      </c>
      <c r="E4" s="23" t="s">
        <v>7</v>
      </c>
      <c r="F4" s="23" t="s">
        <v>8</v>
      </c>
    </row>
    <row r="5" spans="1:6" ht="49.5" customHeight="1">
      <c r="A5" s="6">
        <v>1</v>
      </c>
      <c r="B5" s="5" t="s">
        <v>341</v>
      </c>
      <c r="C5" s="6">
        <v>38</v>
      </c>
      <c r="D5" s="6" t="s">
        <v>342</v>
      </c>
      <c r="E5" s="6">
        <v>9500</v>
      </c>
      <c r="F5" s="6">
        <f>C5*E5</f>
        <v>361000</v>
      </c>
    </row>
    <row r="6" spans="1:6" ht="24" customHeight="1">
      <c r="A6" s="24"/>
      <c r="B6" s="57" t="s">
        <v>58</v>
      </c>
      <c r="C6" s="57"/>
      <c r="D6" s="57"/>
      <c r="E6" s="57"/>
      <c r="F6" s="6">
        <v>361000</v>
      </c>
    </row>
    <row r="7" spans="1:6" s="1" customFormat="1" ht="18.75" customHeight="1">
      <c r="A7" s="3"/>
      <c r="B7" s="3"/>
      <c r="C7" s="3"/>
      <c r="D7" s="3"/>
      <c r="E7" s="3" t="s">
        <v>59</v>
      </c>
      <c r="F7" s="3">
        <f>F6*12/100</f>
        <v>43320</v>
      </c>
    </row>
    <row r="8" spans="1:6" s="1" customFormat="1" ht="18.75" customHeight="1">
      <c r="A8" s="3"/>
      <c r="B8" s="3"/>
      <c r="C8" s="3"/>
      <c r="D8" s="3"/>
      <c r="E8" s="3"/>
      <c r="F8" s="3">
        <f>F7+F6</f>
        <v>404320</v>
      </c>
    </row>
    <row r="9" spans="1:6" s="1" customFormat="1" ht="18.75" customHeight="1">
      <c r="A9" s="3"/>
      <c r="B9" s="3"/>
      <c r="C9" s="3"/>
      <c r="D9" s="3"/>
      <c r="E9" s="3" t="s">
        <v>60</v>
      </c>
      <c r="F9" s="3">
        <f>F8*1/100</f>
        <v>4043.2</v>
      </c>
    </row>
    <row r="10" spans="1:6" s="1" customFormat="1" ht="18.75" customHeight="1">
      <c r="A10" s="3"/>
      <c r="B10" s="3"/>
      <c r="C10" s="3"/>
      <c r="D10" s="3"/>
      <c r="E10" s="3" t="s">
        <v>58</v>
      </c>
      <c r="F10" s="3">
        <f>F9+F8</f>
        <v>408363.2</v>
      </c>
    </row>
  </sheetData>
  <mergeCells count="4">
    <mergeCell ref="A1:F1"/>
    <mergeCell ref="A2:F2"/>
    <mergeCell ref="A3:F3"/>
    <mergeCell ref="B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9.140625" style="8"/>
    <col min="2" max="2" width="42.85546875" style="9" customWidth="1"/>
    <col min="3" max="4" width="9.140625" style="1" hidden="1" customWidth="1"/>
    <col min="5" max="5" width="9.140625" style="1"/>
    <col min="6" max="6" width="9.140625" style="10"/>
    <col min="7" max="7" width="9.7109375" style="1" bestFit="1" customWidth="1"/>
    <col min="8" max="8" width="16.42578125" style="11" customWidth="1"/>
    <col min="9" max="9" width="0" style="1" hidden="1" customWidth="1"/>
    <col min="10" max="16384" width="9.140625" style="1"/>
  </cols>
  <sheetData>
    <row r="1" spans="1:9" ht="18.75">
      <c r="A1" s="34" t="s">
        <v>0</v>
      </c>
      <c r="B1" s="34"/>
      <c r="C1" s="34"/>
      <c r="D1" s="34"/>
      <c r="E1" s="34"/>
      <c r="F1" s="34"/>
      <c r="G1" s="34"/>
      <c r="H1" s="34"/>
    </row>
    <row r="2" spans="1:9" ht="18.75">
      <c r="A2" s="34" t="s">
        <v>1</v>
      </c>
      <c r="B2" s="34"/>
      <c r="C2" s="34"/>
      <c r="D2" s="34"/>
      <c r="E2" s="34"/>
      <c r="F2" s="34"/>
      <c r="G2" s="34"/>
      <c r="H2" s="34"/>
    </row>
    <row r="3" spans="1:9" ht="48" customHeight="1">
      <c r="A3" s="35" t="s">
        <v>343</v>
      </c>
      <c r="B3" s="35"/>
      <c r="C3" s="35"/>
      <c r="D3" s="35"/>
      <c r="E3" s="35"/>
      <c r="F3" s="35"/>
      <c r="G3" s="35"/>
      <c r="H3" s="35"/>
    </row>
    <row r="4" spans="1:9">
      <c r="A4" s="2" t="s">
        <v>3</v>
      </c>
      <c r="B4" s="2" t="s">
        <v>4</v>
      </c>
      <c r="C4" s="2" t="s">
        <v>5</v>
      </c>
      <c r="D4" s="2"/>
      <c r="E4" s="2" t="s">
        <v>5</v>
      </c>
      <c r="F4" s="2" t="s">
        <v>6</v>
      </c>
      <c r="G4" s="2" t="s">
        <v>7</v>
      </c>
      <c r="H4" s="2" t="s">
        <v>8</v>
      </c>
    </row>
    <row r="5" spans="1:9" ht="120">
      <c r="A5" s="14" t="s">
        <v>344</v>
      </c>
      <c r="B5" s="3" t="s">
        <v>94</v>
      </c>
      <c r="C5" s="13">
        <v>23.12</v>
      </c>
      <c r="D5" s="13">
        <v>172.52</v>
      </c>
      <c r="E5" s="13">
        <v>51.92</v>
      </c>
      <c r="F5" s="7" t="s">
        <v>65</v>
      </c>
      <c r="G5" s="13">
        <v>153.84</v>
      </c>
      <c r="H5" s="3">
        <f>E5*G5</f>
        <v>7987.3728000000001</v>
      </c>
      <c r="I5" s="1">
        <v>3166</v>
      </c>
    </row>
    <row r="6" spans="1:9" ht="105">
      <c r="A6" s="14" t="s">
        <v>310</v>
      </c>
      <c r="B6" s="3" t="s">
        <v>67</v>
      </c>
      <c r="C6" s="13">
        <v>9.92</v>
      </c>
      <c r="D6" s="13">
        <v>49.56</v>
      </c>
      <c r="E6" s="13">
        <v>2.1240000000000001</v>
      </c>
      <c r="F6" s="7" t="s">
        <v>65</v>
      </c>
      <c r="G6" s="13">
        <v>415.58</v>
      </c>
      <c r="H6" s="3">
        <f t="shared" ref="H6:H16" si="0">E6*G6</f>
        <v>882.69191999999998</v>
      </c>
      <c r="I6" s="1">
        <v>1353</v>
      </c>
    </row>
    <row r="7" spans="1:9" ht="90">
      <c r="A7" s="14" t="s">
        <v>345</v>
      </c>
      <c r="B7" s="3" t="s">
        <v>69</v>
      </c>
      <c r="C7" s="13">
        <v>16.52</v>
      </c>
      <c r="D7" s="13">
        <v>82.6</v>
      </c>
      <c r="E7" s="13">
        <v>3.54</v>
      </c>
      <c r="F7" s="4" t="s">
        <v>65</v>
      </c>
      <c r="G7" s="13">
        <v>1438.96</v>
      </c>
      <c r="H7" s="3">
        <f t="shared" si="0"/>
        <v>5093.9184000000005</v>
      </c>
      <c r="I7" s="1">
        <v>7253</v>
      </c>
    </row>
    <row r="8" spans="1:9" ht="60">
      <c r="A8" s="14" t="s">
        <v>346</v>
      </c>
      <c r="B8" s="3" t="s">
        <v>347</v>
      </c>
      <c r="C8" s="13">
        <v>14.16</v>
      </c>
      <c r="D8" s="13">
        <v>153.49</v>
      </c>
      <c r="E8" s="13">
        <v>110.13</v>
      </c>
      <c r="F8" s="4" t="s">
        <v>65</v>
      </c>
      <c r="G8" s="13">
        <v>4461</v>
      </c>
      <c r="H8" s="3">
        <f t="shared" si="0"/>
        <v>491289.93</v>
      </c>
      <c r="I8" s="1">
        <v>213194</v>
      </c>
    </row>
    <row r="9" spans="1:9" ht="45">
      <c r="A9" s="14" t="s">
        <v>70</v>
      </c>
      <c r="B9" s="20" t="s">
        <v>71</v>
      </c>
      <c r="C9" s="13">
        <v>9.2899999999999991</v>
      </c>
      <c r="D9" s="25">
        <v>98.51</v>
      </c>
      <c r="E9" s="13">
        <v>65.05</v>
      </c>
      <c r="F9" s="14" t="s">
        <v>72</v>
      </c>
      <c r="G9" s="13">
        <v>184.61</v>
      </c>
      <c r="H9" s="3">
        <f t="shared" si="0"/>
        <v>12008.880500000001</v>
      </c>
      <c r="I9" s="1">
        <v>4804</v>
      </c>
    </row>
    <row r="10" spans="1:9" ht="120">
      <c r="A10" s="14" t="s">
        <v>348</v>
      </c>
      <c r="B10" s="20" t="s">
        <v>349</v>
      </c>
      <c r="C10" s="13">
        <v>27.88</v>
      </c>
      <c r="D10" s="25">
        <v>295.52999999999997</v>
      </c>
      <c r="E10" s="13">
        <v>260.22000000000003</v>
      </c>
      <c r="F10" s="14" t="s">
        <v>65</v>
      </c>
      <c r="G10" s="13">
        <v>877.72</v>
      </c>
      <c r="H10" s="3">
        <f t="shared" si="0"/>
        <v>228400.29840000003</v>
      </c>
      <c r="I10" s="1">
        <v>65769</v>
      </c>
    </row>
    <row r="11" spans="1:9">
      <c r="A11" s="4">
        <v>7</v>
      </c>
      <c r="B11" s="5" t="s">
        <v>75</v>
      </c>
      <c r="C11" s="13"/>
      <c r="D11" s="13"/>
      <c r="E11" s="13"/>
      <c r="F11" s="7"/>
      <c r="G11" s="6"/>
      <c r="H11" s="3"/>
    </row>
    <row r="12" spans="1:9">
      <c r="A12" s="4" t="s">
        <v>76</v>
      </c>
      <c r="B12" s="3" t="s">
        <v>100</v>
      </c>
      <c r="C12" s="13">
        <v>9.92</v>
      </c>
      <c r="D12" s="13">
        <v>49.56</v>
      </c>
      <c r="E12" s="13">
        <v>2.1240000000000001</v>
      </c>
      <c r="F12" s="3" t="s">
        <v>65</v>
      </c>
      <c r="G12" s="3">
        <v>384.68</v>
      </c>
      <c r="H12" s="3">
        <f t="shared" si="0"/>
        <v>817.06032000000005</v>
      </c>
      <c r="I12" s="1">
        <v>1422</v>
      </c>
    </row>
    <row r="13" spans="1:9">
      <c r="A13" s="4" t="s">
        <v>78</v>
      </c>
      <c r="B13" s="3" t="s">
        <v>99</v>
      </c>
      <c r="C13" s="13">
        <v>6.08</v>
      </c>
      <c r="D13" s="13">
        <v>65.92</v>
      </c>
      <c r="E13" s="13">
        <v>47.3</v>
      </c>
      <c r="F13" s="3" t="s">
        <v>65</v>
      </c>
      <c r="G13" s="3">
        <v>695.72</v>
      </c>
      <c r="H13" s="3">
        <f t="shared" si="0"/>
        <v>32907.555999999997</v>
      </c>
      <c r="I13" s="1">
        <v>14897</v>
      </c>
    </row>
    <row r="14" spans="1:9">
      <c r="A14" s="4" t="s">
        <v>80</v>
      </c>
      <c r="B14" s="3" t="s">
        <v>101</v>
      </c>
      <c r="C14" s="13">
        <v>16.52</v>
      </c>
      <c r="D14" s="13">
        <v>82.6</v>
      </c>
      <c r="E14" s="13">
        <v>3.54</v>
      </c>
      <c r="F14" s="3" t="s">
        <v>65</v>
      </c>
      <c r="G14" s="3">
        <v>626.49</v>
      </c>
      <c r="H14" s="3">
        <f t="shared" si="0"/>
        <v>2217.7746000000002</v>
      </c>
      <c r="I14" s="1">
        <v>3867</v>
      </c>
    </row>
    <row r="15" spans="1:9">
      <c r="A15" s="4" t="s">
        <v>82</v>
      </c>
      <c r="B15" s="3" t="s">
        <v>102</v>
      </c>
      <c r="C15" s="13">
        <v>12.16</v>
      </c>
      <c r="D15" s="13">
        <v>131.84</v>
      </c>
      <c r="E15" s="13">
        <v>94.6</v>
      </c>
      <c r="F15" s="3" t="s">
        <v>65</v>
      </c>
      <c r="G15" s="3">
        <v>345.8</v>
      </c>
      <c r="H15" s="3">
        <f t="shared" si="0"/>
        <v>32712.68</v>
      </c>
      <c r="I15" s="1">
        <v>14823</v>
      </c>
    </row>
    <row r="16" spans="1:9">
      <c r="A16" s="4" t="s">
        <v>84</v>
      </c>
      <c r="B16" s="3" t="s">
        <v>103</v>
      </c>
      <c r="C16" s="13">
        <v>23.12</v>
      </c>
      <c r="D16" s="13">
        <v>175</v>
      </c>
      <c r="E16" s="13">
        <v>48.95</v>
      </c>
      <c r="F16" s="3" t="s">
        <v>65</v>
      </c>
      <c r="G16" s="3">
        <v>177.1</v>
      </c>
      <c r="H16" s="3">
        <f t="shared" si="0"/>
        <v>8669.0450000000001</v>
      </c>
      <c r="I16" s="1">
        <v>3645</v>
      </c>
    </row>
    <row r="17" spans="1:8">
      <c r="A17" s="4"/>
      <c r="B17" s="5"/>
      <c r="C17" s="6"/>
      <c r="D17" s="6"/>
      <c r="E17" s="6"/>
      <c r="F17" s="7"/>
      <c r="G17" s="6" t="s">
        <v>58</v>
      </c>
      <c r="H17" s="13">
        <f>SUM(H5:H16)</f>
        <v>822987.20794000023</v>
      </c>
    </row>
    <row r="18" spans="1:8" ht="30">
      <c r="A18" s="4"/>
      <c r="B18" s="5"/>
      <c r="C18" s="6"/>
      <c r="D18" s="6"/>
      <c r="E18" s="6"/>
      <c r="F18" s="7"/>
      <c r="G18" s="3" t="s">
        <v>59</v>
      </c>
      <c r="H18" s="3">
        <f>H17*12/100</f>
        <v>98758.46495280003</v>
      </c>
    </row>
    <row r="19" spans="1:8">
      <c r="A19" s="4"/>
      <c r="B19" s="5"/>
      <c r="C19" s="6"/>
      <c r="D19" s="6"/>
      <c r="E19" s="6"/>
      <c r="F19" s="7"/>
      <c r="G19" s="3"/>
      <c r="H19" s="3">
        <f>H18+H17</f>
        <v>921745.6728928003</v>
      </c>
    </row>
    <row r="20" spans="1:8" ht="30">
      <c r="A20" s="4"/>
      <c r="B20" s="5"/>
      <c r="C20" s="6"/>
      <c r="D20" s="6"/>
      <c r="E20" s="6"/>
      <c r="F20" s="7"/>
      <c r="G20" s="3" t="s">
        <v>60</v>
      </c>
      <c r="H20" s="3">
        <f>H19*1/100</f>
        <v>9217.4567289280021</v>
      </c>
    </row>
    <row r="21" spans="1:8">
      <c r="A21" s="4"/>
      <c r="B21" s="5"/>
      <c r="C21" s="6"/>
      <c r="D21" s="6"/>
      <c r="E21" s="6"/>
      <c r="F21" s="7"/>
      <c r="G21" s="3" t="s">
        <v>58</v>
      </c>
      <c r="H21" s="3">
        <f>H20+H19</f>
        <v>930963.12962172832</v>
      </c>
    </row>
  </sheetData>
  <mergeCells count="3">
    <mergeCell ref="A1:H1"/>
    <mergeCell ref="A2:H2"/>
    <mergeCell ref="A3:H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6"/>
  <sheetViews>
    <sheetView workbookViewId="0">
      <selection activeCell="B7" sqref="B7"/>
    </sheetView>
  </sheetViews>
  <sheetFormatPr defaultRowHeight="15"/>
  <cols>
    <col min="1" max="1" width="9.140625" style="8"/>
    <col min="2" max="2" width="42.85546875" style="9" customWidth="1"/>
    <col min="3" max="3" width="9.140625" style="1"/>
    <col min="4" max="4" width="9.140625" style="10"/>
    <col min="5" max="5" width="11.42578125" style="1" customWidth="1"/>
    <col min="6" max="6" width="16.42578125" style="11" customWidth="1"/>
    <col min="7" max="16384" width="9.140625" style="1"/>
  </cols>
  <sheetData>
    <row r="1" spans="1:6" ht="18.75">
      <c r="A1" s="34" t="s">
        <v>122</v>
      </c>
      <c r="B1" s="34"/>
      <c r="C1" s="34"/>
      <c r="D1" s="34"/>
      <c r="E1" s="34"/>
      <c r="F1" s="34"/>
    </row>
    <row r="2" spans="1:6" ht="18.75">
      <c r="A2" s="34" t="s">
        <v>1</v>
      </c>
      <c r="B2" s="34"/>
      <c r="C2" s="34"/>
      <c r="D2" s="34"/>
      <c r="E2" s="34"/>
      <c r="F2" s="34"/>
    </row>
    <row r="3" spans="1:6" ht="57" customHeight="1">
      <c r="A3" s="58" t="s">
        <v>429</v>
      </c>
      <c r="B3" s="59"/>
      <c r="C3" s="59"/>
      <c r="D3" s="59"/>
      <c r="E3" s="59"/>
      <c r="F3" s="60"/>
    </row>
    <row r="4" spans="1:6">
      <c r="A4" s="2" t="s">
        <v>3</v>
      </c>
      <c r="B4" s="2" t="s">
        <v>4</v>
      </c>
      <c r="C4" s="2" t="s">
        <v>5</v>
      </c>
      <c r="D4" s="2" t="s">
        <v>6</v>
      </c>
      <c r="E4" s="2" t="s">
        <v>7</v>
      </c>
      <c r="F4" s="2" t="s">
        <v>8</v>
      </c>
    </row>
    <row r="5" spans="1:6" ht="30">
      <c r="A5" s="7">
        <v>1</v>
      </c>
      <c r="B5" s="3" t="s">
        <v>350</v>
      </c>
      <c r="C5" s="3">
        <v>2</v>
      </c>
      <c r="D5" s="3" t="s">
        <v>11</v>
      </c>
      <c r="E5" s="3">
        <v>330.4</v>
      </c>
      <c r="F5" s="3">
        <f>PRODUCT(C5:E5,)</f>
        <v>660.8</v>
      </c>
    </row>
    <row r="6" spans="1:6" ht="45">
      <c r="A6" s="3" t="s">
        <v>351</v>
      </c>
      <c r="B6" s="3" t="s">
        <v>352</v>
      </c>
      <c r="C6" s="3">
        <v>5.31</v>
      </c>
      <c r="D6" s="3" t="str">
        <f>[1]ESTIMATE!H8</f>
        <v>m3</v>
      </c>
      <c r="E6" s="3">
        <f>[1]ESTIMATE!I8</f>
        <v>878.79</v>
      </c>
      <c r="F6" s="3">
        <f t="shared" ref="F6:F11" si="0">C6*E6</f>
        <v>4666.3748999999998</v>
      </c>
    </row>
    <row r="7" spans="1:6" ht="165">
      <c r="A7" s="3" t="s">
        <v>353</v>
      </c>
      <c r="B7" s="3" t="s">
        <v>354</v>
      </c>
      <c r="C7" s="3">
        <f>[1]ESTIMATE!G14</f>
        <v>56.32</v>
      </c>
      <c r="D7" s="3" t="str">
        <f>D6</f>
        <v>m3</v>
      </c>
      <c r="E7" s="3">
        <f>[1]ESTIMATE!I14</f>
        <v>153.84</v>
      </c>
      <c r="F7" s="3">
        <f t="shared" si="0"/>
        <v>8664.2687999999998</v>
      </c>
    </row>
    <row r="8" spans="1:6" ht="105">
      <c r="A8" s="3" t="s">
        <v>355</v>
      </c>
      <c r="B8" s="3" t="s">
        <v>320</v>
      </c>
      <c r="C8" s="3">
        <f>[1]ESTIMATE!G18</f>
        <v>5.7703200226564713</v>
      </c>
      <c r="D8" s="3" t="str">
        <f>D7</f>
        <v>m3</v>
      </c>
      <c r="E8" s="3">
        <f>[1]ESTIMATE!I18</f>
        <v>415.58</v>
      </c>
      <c r="F8" s="3">
        <f t="shared" si="0"/>
        <v>2398.0295950155764</v>
      </c>
    </row>
    <row r="9" spans="1:6" ht="90">
      <c r="A9" s="3" t="s">
        <v>356</v>
      </c>
      <c r="B9" s="3" t="s">
        <v>322</v>
      </c>
      <c r="C9" s="3">
        <f>[1]ESTIMATE!G22</f>
        <v>9.6999999999999993</v>
      </c>
      <c r="D9" s="3" t="str">
        <f>D8</f>
        <v>m3</v>
      </c>
      <c r="E9" s="3">
        <f>[1]ESTIMATE!I22</f>
        <v>1438.96</v>
      </c>
      <c r="F9" s="3">
        <f t="shared" si="0"/>
        <v>13957.911999999998</v>
      </c>
    </row>
    <row r="10" spans="1:6" ht="150">
      <c r="A10" s="3" t="s">
        <v>357</v>
      </c>
      <c r="B10" s="3" t="s">
        <v>358</v>
      </c>
      <c r="C10" s="3">
        <f>[1]ESTIMATE!G27</f>
        <v>21.470000000000002</v>
      </c>
      <c r="D10" s="3" t="str">
        <f>D9</f>
        <v>m3</v>
      </c>
      <c r="E10" s="3">
        <f>[1]ESTIMATE!I27</f>
        <v>5891.97</v>
      </c>
      <c r="F10" s="3">
        <f t="shared" si="0"/>
        <v>126500.59590000001</v>
      </c>
    </row>
    <row r="11" spans="1:6" ht="135">
      <c r="A11" s="3" t="s">
        <v>359</v>
      </c>
      <c r="B11" s="3" t="s">
        <v>360</v>
      </c>
      <c r="C11" s="3">
        <f>[1]ESTIMATE!G31</f>
        <v>11.549999999999999</v>
      </c>
      <c r="D11" s="3" t="str">
        <f>D10</f>
        <v>m3</v>
      </c>
      <c r="E11" s="3">
        <f>[1]ESTIMATE!I31</f>
        <v>6092.63</v>
      </c>
      <c r="F11" s="3">
        <f t="shared" si="0"/>
        <v>70369.876499999998</v>
      </c>
    </row>
    <row r="12" spans="1:6" ht="120">
      <c r="A12" s="3" t="s">
        <v>361</v>
      </c>
      <c r="B12" s="3" t="s">
        <v>362</v>
      </c>
      <c r="C12" s="3"/>
      <c r="D12" s="3"/>
      <c r="E12" s="3"/>
      <c r="F12" s="3"/>
    </row>
    <row r="13" spans="1:6">
      <c r="A13" s="3"/>
      <c r="B13" s="3" t="s">
        <v>363</v>
      </c>
      <c r="C13" s="3">
        <f>[1]ESTIMATE!G37</f>
        <v>0.87419999999999987</v>
      </c>
      <c r="D13" s="3" t="s">
        <v>364</v>
      </c>
      <c r="E13" s="3">
        <v>79086.94</v>
      </c>
      <c r="F13" s="3">
        <f>PRODUCT(C13:E13)</f>
        <v>69137.802947999997</v>
      </c>
    </row>
    <row r="14" spans="1:6">
      <c r="A14" s="3"/>
      <c r="B14" s="3" t="s">
        <v>365</v>
      </c>
      <c r="C14" s="3">
        <f>[1]ESTIMATE!G38</f>
        <v>2.0397999999999996</v>
      </c>
      <c r="D14" s="3" t="s">
        <v>364</v>
      </c>
      <c r="E14" s="3">
        <v>77259.94</v>
      </c>
      <c r="F14" s="3">
        <f>PRODUCT(C14:E14)</f>
        <v>157594.82561199999</v>
      </c>
    </row>
    <row r="15" spans="1:6" ht="60">
      <c r="A15" s="3" t="s">
        <v>366</v>
      </c>
      <c r="B15" s="3" t="s">
        <v>367</v>
      </c>
      <c r="C15" s="3">
        <f>[1]ESTIMATE!G45</f>
        <v>257.52788104089223</v>
      </c>
      <c r="D15" s="3" t="str">
        <f>[1]ESTIMATE!H45</f>
        <v>M2</v>
      </c>
      <c r="E15" s="3">
        <f>[1]ESTIMATE!I45</f>
        <v>184.61</v>
      </c>
      <c r="F15" s="3">
        <f>C15*E15</f>
        <v>47542.222118959115</v>
      </c>
    </row>
    <row r="16" spans="1:6">
      <c r="A16" s="3">
        <v>10</v>
      </c>
      <c r="B16" s="3" t="s">
        <v>263</v>
      </c>
      <c r="C16" s="3"/>
      <c r="D16" s="3"/>
      <c r="E16" s="3"/>
      <c r="F16" s="3"/>
    </row>
    <row r="17" spans="1:6">
      <c r="A17" s="3" t="s">
        <v>47</v>
      </c>
      <c r="B17" s="3" t="s">
        <v>77</v>
      </c>
      <c r="C17" s="3">
        <f>'[1]MATERIAL STATEMENT'!F10</f>
        <v>14.21</v>
      </c>
      <c r="D17" s="3" t="s">
        <v>15</v>
      </c>
      <c r="E17" s="3">
        <v>695.72</v>
      </c>
      <c r="F17" s="3">
        <f>ROUND(C17*E17,2)</f>
        <v>9886.18</v>
      </c>
    </row>
    <row r="18" spans="1:6">
      <c r="A18" s="3" t="s">
        <v>49</v>
      </c>
      <c r="B18" s="3" t="s">
        <v>79</v>
      </c>
      <c r="C18" s="3">
        <f>'[1]MATERIAL STATEMENT'!E10</f>
        <v>5.7703200226564713</v>
      </c>
      <c r="D18" s="3" t="s">
        <v>15</v>
      </c>
      <c r="E18" s="3">
        <v>384.68</v>
      </c>
      <c r="F18" s="3">
        <f>ROUND(C18*E18,2)</f>
        <v>2219.73</v>
      </c>
    </row>
    <row r="19" spans="1:6">
      <c r="A19" s="3" t="s">
        <v>268</v>
      </c>
      <c r="B19" s="3" t="s">
        <v>81</v>
      </c>
      <c r="C19" s="3">
        <f>'[1]MATERIAL STATEMENT'!G10</f>
        <v>28.397199999999998</v>
      </c>
      <c r="D19" s="3" t="s">
        <v>15</v>
      </c>
      <c r="E19" s="3">
        <v>345.8</v>
      </c>
      <c r="F19" s="3">
        <f>ROUNDUP(C19*E19,2)</f>
        <v>9819.76</v>
      </c>
    </row>
    <row r="20" spans="1:6">
      <c r="A20" s="3" t="s">
        <v>51</v>
      </c>
      <c r="B20" s="3" t="s">
        <v>83</v>
      </c>
      <c r="C20" s="3">
        <f>'[1]MATERIAL STATEMENT'!H10</f>
        <v>9.6999999999999993</v>
      </c>
      <c r="D20" s="3" t="s">
        <v>368</v>
      </c>
      <c r="E20" s="3">
        <v>626.49</v>
      </c>
      <c r="F20" s="3">
        <f>ROUNDUP(C20*E20,2)</f>
        <v>6076.96</v>
      </c>
    </row>
    <row r="21" spans="1:6">
      <c r="A21" s="3" t="s">
        <v>53</v>
      </c>
      <c r="B21" s="3" t="s">
        <v>54</v>
      </c>
      <c r="C21" s="3">
        <f>'[1]MATERIAL STATEMENT'!I10</f>
        <v>56.32</v>
      </c>
      <c r="D21" s="3" t="s">
        <v>15</v>
      </c>
      <c r="E21" s="3">
        <v>177.1</v>
      </c>
      <c r="F21" s="3">
        <f>ROUNDUP(C21*E21,2)</f>
        <v>9974.2800000000007</v>
      </c>
    </row>
    <row r="22" spans="1:6">
      <c r="A22" s="3"/>
      <c r="B22" s="3"/>
      <c r="C22" s="3"/>
      <c r="D22" s="3"/>
      <c r="E22" s="3" t="s">
        <v>85</v>
      </c>
      <c r="F22" s="3">
        <f>SUM(F5:F21)</f>
        <v>539469.61837397469</v>
      </c>
    </row>
    <row r="23" spans="1:6">
      <c r="A23" s="4"/>
      <c r="B23" s="5"/>
      <c r="C23" s="6"/>
      <c r="D23" s="7"/>
      <c r="E23" s="3" t="s">
        <v>59</v>
      </c>
      <c r="F23" s="3">
        <f>F22*12/100</f>
        <v>64736.35420487696</v>
      </c>
    </row>
    <row r="24" spans="1:6">
      <c r="A24" s="4"/>
      <c r="B24" s="5"/>
      <c r="C24" s="6"/>
      <c r="D24" s="7"/>
      <c r="E24" s="3"/>
      <c r="F24" s="3">
        <f>F23+F22</f>
        <v>604205.97257885162</v>
      </c>
    </row>
    <row r="25" spans="1:6">
      <c r="A25" s="4"/>
      <c r="B25" s="5"/>
      <c r="C25" s="6"/>
      <c r="D25" s="7"/>
      <c r="E25" s="3" t="s">
        <v>60</v>
      </c>
      <c r="F25" s="3">
        <f>F24*1/100</f>
        <v>6042.0597257885165</v>
      </c>
    </row>
    <row r="26" spans="1:6">
      <c r="A26" s="4"/>
      <c r="B26" s="5"/>
      <c r="C26" s="6"/>
      <c r="D26" s="7"/>
      <c r="E26" s="3" t="s">
        <v>58</v>
      </c>
      <c r="F26" s="3">
        <f>F25+F24</f>
        <v>610248.03230464016</v>
      </c>
    </row>
  </sheetData>
  <mergeCells count="3">
    <mergeCell ref="A1:F1"/>
    <mergeCell ref="A2:F2"/>
    <mergeCell ref="A3:F3"/>
  </mergeCells>
  <pageMargins left="0.70866141732283472" right="0.49" top="0.74803149606299213"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11.42578125" style="1" customWidth="1"/>
    <col min="6" max="6" width="16.42578125" style="11" customWidth="1"/>
    <col min="7" max="16384" width="9.140625" style="1"/>
  </cols>
  <sheetData>
    <row r="1" spans="1:6" ht="18.75">
      <c r="A1" s="34" t="s">
        <v>122</v>
      </c>
      <c r="B1" s="34"/>
      <c r="C1" s="34"/>
      <c r="D1" s="34"/>
      <c r="E1" s="34"/>
      <c r="F1" s="34"/>
    </row>
    <row r="2" spans="1:6" ht="18.75">
      <c r="A2" s="34" t="s">
        <v>1</v>
      </c>
      <c r="B2" s="34"/>
      <c r="C2" s="34"/>
      <c r="D2" s="34"/>
      <c r="E2" s="34"/>
      <c r="F2" s="34"/>
    </row>
    <row r="3" spans="1:6" ht="75.75" customHeight="1">
      <c r="A3" s="35" t="s">
        <v>369</v>
      </c>
      <c r="B3" s="35"/>
      <c r="C3" s="35"/>
      <c r="D3" s="35"/>
      <c r="E3" s="35"/>
      <c r="F3" s="35"/>
    </row>
    <row r="4" spans="1:6">
      <c r="A4" s="2" t="s">
        <v>3</v>
      </c>
      <c r="B4" s="2" t="s">
        <v>4</v>
      </c>
      <c r="C4" s="2" t="s">
        <v>5</v>
      </c>
      <c r="D4" s="2" t="s">
        <v>6</v>
      </c>
      <c r="E4" s="2" t="s">
        <v>7</v>
      </c>
      <c r="F4" s="2" t="s">
        <v>8</v>
      </c>
    </row>
    <row r="5" spans="1:6" ht="75">
      <c r="A5" s="3" t="s">
        <v>370</v>
      </c>
      <c r="B5" s="3" t="s">
        <v>371</v>
      </c>
      <c r="C5" s="3">
        <v>1306.69</v>
      </c>
      <c r="D5" s="3" t="s">
        <v>372</v>
      </c>
      <c r="E5" s="3">
        <v>11</v>
      </c>
      <c r="F5" s="3">
        <f>C5*E5</f>
        <v>14373.59</v>
      </c>
    </row>
    <row r="6" spans="1:6" ht="150">
      <c r="A6" s="3" t="s">
        <v>373</v>
      </c>
      <c r="B6" s="3" t="s">
        <v>374</v>
      </c>
      <c r="C6" s="3">
        <v>33.845999999999997</v>
      </c>
      <c r="D6" s="3" t="s">
        <v>15</v>
      </c>
      <c r="E6" s="3">
        <v>6295</v>
      </c>
      <c r="F6" s="3">
        <f t="shared" ref="F6:F12" si="0">C6*E6</f>
        <v>213060.56999999998</v>
      </c>
    </row>
    <row r="7" spans="1:6" ht="75">
      <c r="A7" s="3" t="s">
        <v>375</v>
      </c>
      <c r="B7" s="3" t="s">
        <v>376</v>
      </c>
      <c r="C7" s="3">
        <v>24.887</v>
      </c>
      <c r="D7" s="3" t="s">
        <v>15</v>
      </c>
      <c r="E7" s="3">
        <v>8821</v>
      </c>
      <c r="F7" s="3">
        <f t="shared" si="0"/>
        <v>219528.22700000001</v>
      </c>
    </row>
    <row r="8" spans="1:6" ht="135">
      <c r="A8" s="3" t="s">
        <v>377</v>
      </c>
      <c r="B8" s="3" t="s">
        <v>378</v>
      </c>
      <c r="C8" s="3">
        <v>37.42</v>
      </c>
      <c r="D8" s="3" t="s">
        <v>45</v>
      </c>
      <c r="E8" s="3">
        <v>641</v>
      </c>
      <c r="F8" s="3">
        <f t="shared" si="0"/>
        <v>23986.22</v>
      </c>
    </row>
    <row r="9" spans="1:6" ht="195">
      <c r="A9" s="3" t="s">
        <v>379</v>
      </c>
      <c r="B9" s="3" t="s">
        <v>380</v>
      </c>
      <c r="C9" s="3">
        <v>1</v>
      </c>
      <c r="D9" s="3" t="s">
        <v>223</v>
      </c>
      <c r="E9" s="3">
        <v>3279</v>
      </c>
      <c r="F9" s="3">
        <f t="shared" si="0"/>
        <v>3279</v>
      </c>
    </row>
    <row r="10" spans="1:6">
      <c r="A10" s="3" t="s">
        <v>76</v>
      </c>
      <c r="B10" s="3" t="s">
        <v>381</v>
      </c>
      <c r="C10" s="3">
        <v>1</v>
      </c>
      <c r="D10" s="3" t="s">
        <v>223</v>
      </c>
      <c r="E10" s="3">
        <v>4303</v>
      </c>
      <c r="F10" s="3">
        <f t="shared" si="0"/>
        <v>4303</v>
      </c>
    </row>
    <row r="11" spans="1:6">
      <c r="A11" s="7">
        <v>6</v>
      </c>
      <c r="B11" s="3" t="s">
        <v>382</v>
      </c>
      <c r="C11" s="3"/>
      <c r="D11" s="3"/>
      <c r="E11" s="3"/>
      <c r="F11" s="3"/>
    </row>
    <row r="12" spans="1:6">
      <c r="A12" s="3" t="s">
        <v>76</v>
      </c>
      <c r="B12" s="3" t="s">
        <v>383</v>
      </c>
      <c r="C12" s="3">
        <v>84.8</v>
      </c>
      <c r="D12" s="3" t="s">
        <v>368</v>
      </c>
      <c r="E12" s="3">
        <v>345.8</v>
      </c>
      <c r="F12" s="3">
        <f t="shared" si="0"/>
        <v>29323.84</v>
      </c>
    </row>
    <row r="13" spans="1:6">
      <c r="A13" s="3"/>
      <c r="B13" s="3"/>
      <c r="C13" s="3"/>
      <c r="D13" s="3"/>
      <c r="E13" s="3" t="s">
        <v>85</v>
      </c>
      <c r="F13" s="3">
        <f>SUM(F5:F12)</f>
        <v>507854.44699999999</v>
      </c>
    </row>
    <row r="14" spans="1:6">
      <c r="A14" s="4"/>
      <c r="B14" s="5"/>
      <c r="C14" s="6"/>
      <c r="D14" s="7"/>
      <c r="E14" s="3" t="s">
        <v>59</v>
      </c>
      <c r="F14" s="3">
        <f>F13*12/100</f>
        <v>60942.533640000001</v>
      </c>
    </row>
    <row r="15" spans="1:6">
      <c r="A15" s="4"/>
      <c r="B15" s="5"/>
      <c r="C15" s="6"/>
      <c r="D15" s="7"/>
      <c r="E15" s="3"/>
      <c r="F15" s="3">
        <f>F14+F13</f>
        <v>568796.98063999997</v>
      </c>
    </row>
    <row r="16" spans="1:6">
      <c r="A16" s="4"/>
      <c r="B16" s="5"/>
      <c r="C16" s="6"/>
      <c r="D16" s="7"/>
      <c r="E16" s="3" t="s">
        <v>60</v>
      </c>
      <c r="F16" s="3">
        <f>F15*1/100</f>
        <v>5687.9698063999995</v>
      </c>
    </row>
    <row r="17" spans="1:6">
      <c r="A17" s="4"/>
      <c r="B17" s="5"/>
      <c r="C17" s="6"/>
      <c r="D17" s="7"/>
      <c r="E17" s="3" t="s">
        <v>58</v>
      </c>
      <c r="F17" s="3">
        <f>F16+F15</f>
        <v>574484.95044639998</v>
      </c>
    </row>
  </sheetData>
  <mergeCells count="3">
    <mergeCell ref="A1:F1"/>
    <mergeCell ref="A2:F2"/>
    <mergeCell ref="A3:F3"/>
  </mergeCells>
  <pageMargins left="0.70866141732283472" right="0.41" top="0.47" bottom="0.52"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dimension ref="A1:G29"/>
  <sheetViews>
    <sheetView topLeftCell="A10" workbookViewId="0">
      <selection activeCell="A3" sqref="A3:F3"/>
    </sheetView>
  </sheetViews>
  <sheetFormatPr defaultColWidth="9.140625" defaultRowHeight="15"/>
  <cols>
    <col min="1" max="1" width="9.28515625" style="8" bestFit="1" customWidth="1"/>
    <col min="2" max="2" width="42.85546875" style="9" customWidth="1"/>
    <col min="3" max="3" width="11.28515625" style="1" bestFit="1" customWidth="1"/>
    <col min="4" max="4" width="9.140625" style="10"/>
    <col min="5" max="5" width="12.7109375" style="1" bestFit="1" customWidth="1"/>
    <col min="6" max="6" width="16.42578125" style="11" customWidth="1"/>
    <col min="7" max="16384" width="9.140625" style="1"/>
  </cols>
  <sheetData>
    <row r="1" spans="1:6">
      <c r="A1" s="43" t="s">
        <v>0</v>
      </c>
      <c r="B1" s="44"/>
      <c r="C1" s="44"/>
      <c r="D1" s="44"/>
      <c r="E1" s="44"/>
      <c r="F1" s="45"/>
    </row>
    <row r="2" spans="1:6">
      <c r="A2" s="43" t="s">
        <v>1</v>
      </c>
      <c r="B2" s="44"/>
      <c r="C2" s="44"/>
      <c r="D2" s="44"/>
      <c r="E2" s="44"/>
      <c r="F2" s="45"/>
    </row>
    <row r="3" spans="1:6" ht="34.5" customHeight="1">
      <c r="A3" s="43" t="s">
        <v>397</v>
      </c>
      <c r="B3" s="44"/>
      <c r="C3" s="44"/>
      <c r="D3" s="44"/>
      <c r="E3" s="44"/>
      <c r="F3" s="45"/>
    </row>
    <row r="4" spans="1:6">
      <c r="A4" s="2" t="s">
        <v>3</v>
      </c>
      <c r="B4" s="2" t="s">
        <v>4</v>
      </c>
      <c r="C4" s="2" t="s">
        <v>5</v>
      </c>
      <c r="D4" s="2" t="s">
        <v>6</v>
      </c>
      <c r="E4" s="2" t="s">
        <v>7</v>
      </c>
      <c r="F4" s="2" t="s">
        <v>8</v>
      </c>
    </row>
    <row r="5" spans="1:6" s="9" customFormat="1" ht="30">
      <c r="A5" s="14">
        <v>1</v>
      </c>
      <c r="B5" s="3" t="s">
        <v>62</v>
      </c>
      <c r="C5" s="3">
        <v>8</v>
      </c>
      <c r="D5" s="7" t="s">
        <v>11</v>
      </c>
      <c r="E5" s="3">
        <v>330.4</v>
      </c>
      <c r="F5" s="3">
        <f>C5*E5</f>
        <v>2643.2</v>
      </c>
    </row>
    <row r="6" spans="1:6" ht="75">
      <c r="A6" s="14" t="s">
        <v>63</v>
      </c>
      <c r="B6" s="3" t="s">
        <v>64</v>
      </c>
      <c r="C6" s="3">
        <v>70.319999999999993</v>
      </c>
      <c r="D6" s="7" t="s">
        <v>65</v>
      </c>
      <c r="E6" s="13">
        <v>139.58000000000001</v>
      </c>
      <c r="F6" s="3">
        <f t="shared" ref="F6:F13" si="0">C6*E6</f>
        <v>9815.2656000000006</v>
      </c>
    </row>
    <row r="7" spans="1:6" ht="105">
      <c r="A7" s="14" t="s">
        <v>66</v>
      </c>
      <c r="B7" s="3" t="s">
        <v>67</v>
      </c>
      <c r="C7" s="3">
        <v>6.58</v>
      </c>
      <c r="D7" s="7" t="s">
        <v>65</v>
      </c>
      <c r="E7" s="13">
        <v>415.58</v>
      </c>
      <c r="F7" s="3">
        <f t="shared" si="0"/>
        <v>2734.5164</v>
      </c>
    </row>
    <row r="8" spans="1:6" ht="90">
      <c r="A8" s="14" t="s">
        <v>68</v>
      </c>
      <c r="B8" s="3" t="s">
        <v>69</v>
      </c>
      <c r="C8" s="3">
        <v>11.06</v>
      </c>
      <c r="D8" s="4" t="s">
        <v>65</v>
      </c>
      <c r="E8" s="13">
        <v>1438.96</v>
      </c>
      <c r="F8" s="3">
        <f t="shared" si="0"/>
        <v>15914.8976</v>
      </c>
    </row>
    <row r="9" spans="1:6" ht="60">
      <c r="A9" s="14" t="s">
        <v>106</v>
      </c>
      <c r="B9" s="3" t="s">
        <v>386</v>
      </c>
      <c r="C9" s="13">
        <v>32.92</v>
      </c>
      <c r="D9" s="4" t="s">
        <v>65</v>
      </c>
      <c r="E9" s="13">
        <v>5891.97</v>
      </c>
      <c r="F9" s="3">
        <f t="shared" si="0"/>
        <v>193963.65240000002</v>
      </c>
    </row>
    <row r="10" spans="1:6" ht="105">
      <c r="A10" s="14" t="s">
        <v>108</v>
      </c>
      <c r="B10" s="3" t="s">
        <v>387</v>
      </c>
      <c r="C10" s="13">
        <v>8.69</v>
      </c>
      <c r="D10" s="7" t="s">
        <v>65</v>
      </c>
      <c r="E10" s="13">
        <v>6092.63</v>
      </c>
      <c r="F10" s="3">
        <f t="shared" si="0"/>
        <v>52944.954699999995</v>
      </c>
    </row>
    <row r="11" spans="1:6" ht="120">
      <c r="A11" s="14" t="s">
        <v>110</v>
      </c>
      <c r="B11" s="20" t="s">
        <v>111</v>
      </c>
      <c r="C11" s="27">
        <v>2.222</v>
      </c>
      <c r="D11" s="14" t="s">
        <v>112</v>
      </c>
      <c r="E11" s="13">
        <v>79086.94</v>
      </c>
      <c r="F11" s="3">
        <f t="shared" si="0"/>
        <v>175731.18067999999</v>
      </c>
    </row>
    <row r="12" spans="1:6" ht="120">
      <c r="A12" s="14" t="s">
        <v>398</v>
      </c>
      <c r="B12" s="20" t="s">
        <v>390</v>
      </c>
      <c r="C12" s="27">
        <v>0.46</v>
      </c>
      <c r="D12" s="14" t="s">
        <v>112</v>
      </c>
      <c r="E12" s="13">
        <v>77259.94</v>
      </c>
      <c r="F12" s="3">
        <f t="shared" si="0"/>
        <v>35539.572400000005</v>
      </c>
    </row>
    <row r="13" spans="1:6" ht="45">
      <c r="A13" s="14" t="s">
        <v>115</v>
      </c>
      <c r="B13" s="20" t="s">
        <v>71</v>
      </c>
      <c r="C13" s="3">
        <v>201.39</v>
      </c>
      <c r="D13" s="14" t="s">
        <v>72</v>
      </c>
      <c r="E13" s="13">
        <v>184.61</v>
      </c>
      <c r="F13" s="3">
        <f t="shared" si="0"/>
        <v>37178.607900000003</v>
      </c>
    </row>
    <row r="14" spans="1:6">
      <c r="A14" s="4">
        <v>10</v>
      </c>
      <c r="B14" s="16" t="s">
        <v>75</v>
      </c>
      <c r="C14" s="3"/>
      <c r="D14" s="7"/>
      <c r="E14" s="6"/>
      <c r="F14" s="3"/>
    </row>
    <row r="15" spans="1:6">
      <c r="A15" s="4" t="s">
        <v>76</v>
      </c>
      <c r="B15" s="3" t="s">
        <v>306</v>
      </c>
      <c r="C15" s="3">
        <v>17.899999999999999</v>
      </c>
      <c r="D15" s="3" t="s">
        <v>65</v>
      </c>
      <c r="E15" s="3">
        <v>786.44</v>
      </c>
      <c r="F15" s="3">
        <f t="shared" ref="F15:F19" si="1">C15*E15</f>
        <v>14077.276</v>
      </c>
    </row>
    <row r="16" spans="1:6">
      <c r="A16" s="4" t="s">
        <v>78</v>
      </c>
      <c r="B16" s="3" t="s">
        <v>392</v>
      </c>
      <c r="C16" s="3">
        <v>6.58</v>
      </c>
      <c r="D16" s="3" t="s">
        <v>65</v>
      </c>
      <c r="E16" s="3">
        <v>332.84</v>
      </c>
      <c r="F16" s="3">
        <f t="shared" si="1"/>
        <v>2190.0871999999999</v>
      </c>
    </row>
    <row r="17" spans="1:7">
      <c r="A17" s="4" t="s">
        <v>80</v>
      </c>
      <c r="B17" s="3" t="s">
        <v>315</v>
      </c>
      <c r="C17" s="3">
        <v>11.06</v>
      </c>
      <c r="D17" s="3" t="s">
        <v>65</v>
      </c>
      <c r="E17" s="3">
        <v>721.18</v>
      </c>
      <c r="F17" s="3">
        <f t="shared" si="1"/>
        <v>7976.2507999999998</v>
      </c>
    </row>
    <row r="18" spans="1:7">
      <c r="A18" s="4" t="s">
        <v>82</v>
      </c>
      <c r="B18" s="3" t="s">
        <v>307</v>
      </c>
      <c r="C18" s="3">
        <v>35.78</v>
      </c>
      <c r="D18" s="3" t="s">
        <v>65</v>
      </c>
      <c r="E18" s="3">
        <v>436.52</v>
      </c>
      <c r="F18" s="3">
        <f t="shared" si="1"/>
        <v>15618.685600000001</v>
      </c>
    </row>
    <row r="19" spans="1:7">
      <c r="A19" s="4" t="s">
        <v>84</v>
      </c>
      <c r="B19" s="3" t="s">
        <v>103</v>
      </c>
      <c r="C19" s="3">
        <v>70.319999999999993</v>
      </c>
      <c r="D19" s="3" t="s">
        <v>65</v>
      </c>
      <c r="E19" s="3">
        <v>177.1</v>
      </c>
      <c r="F19" s="3">
        <f t="shared" si="1"/>
        <v>12453.671999999999</v>
      </c>
    </row>
    <row r="20" spans="1:7">
      <c r="A20" s="4"/>
      <c r="B20" s="16"/>
      <c r="C20" s="6"/>
      <c r="D20" s="7"/>
      <c r="E20" s="6" t="s">
        <v>58</v>
      </c>
      <c r="F20" s="13">
        <f>SUM(F5:F19)</f>
        <v>578781.81927999994</v>
      </c>
    </row>
    <row r="21" spans="1:7">
      <c r="A21" s="28"/>
      <c r="B21" s="46" t="s">
        <v>86</v>
      </c>
      <c r="C21" s="47"/>
      <c r="D21" s="47"/>
      <c r="E21" s="48"/>
      <c r="F21" s="13">
        <f>F20*12/100</f>
        <v>69453.818313599986</v>
      </c>
    </row>
    <row r="22" spans="1:7">
      <c r="A22" s="28"/>
      <c r="B22" s="39" t="s">
        <v>85</v>
      </c>
      <c r="C22" s="40"/>
      <c r="D22" s="40"/>
      <c r="E22" s="41"/>
      <c r="F22" s="13">
        <f>F20+F21</f>
        <v>648235.63759359997</v>
      </c>
    </row>
    <row r="23" spans="1:7">
      <c r="A23" s="28"/>
      <c r="B23" s="39" t="s">
        <v>393</v>
      </c>
      <c r="C23" s="40"/>
      <c r="D23" s="40"/>
      <c r="E23" s="41"/>
      <c r="F23" s="13">
        <f>F22*1/100</f>
        <v>6482.3563759359995</v>
      </c>
    </row>
    <row r="24" spans="1:7">
      <c r="A24" s="28"/>
      <c r="B24" s="39" t="s">
        <v>394</v>
      </c>
      <c r="C24" s="40"/>
      <c r="D24" s="40"/>
      <c r="E24" s="41"/>
      <c r="F24" s="13">
        <f>F22+F23</f>
        <v>654717.99396953592</v>
      </c>
    </row>
    <row r="25" spans="1:7">
      <c r="A25" s="28"/>
      <c r="B25" s="39" t="s">
        <v>395</v>
      </c>
      <c r="C25" s="40"/>
      <c r="D25" s="40"/>
      <c r="E25" s="41"/>
      <c r="F25" s="13">
        <f>ROUND(F24,0)</f>
        <v>654718</v>
      </c>
    </row>
    <row r="29" spans="1:7" ht="63.75" customHeight="1">
      <c r="A29" s="42" t="s">
        <v>399</v>
      </c>
      <c r="B29" s="42"/>
      <c r="C29" s="42"/>
      <c r="D29" s="42"/>
      <c r="E29" s="42"/>
      <c r="F29" s="42"/>
      <c r="G29" s="29"/>
    </row>
  </sheetData>
  <mergeCells count="9">
    <mergeCell ref="B24:E24"/>
    <mergeCell ref="B25:E25"/>
    <mergeCell ref="A29:F29"/>
    <mergeCell ref="A1:F1"/>
    <mergeCell ref="A2:F2"/>
    <mergeCell ref="A3:F3"/>
    <mergeCell ref="B21:E21"/>
    <mergeCell ref="B22:E22"/>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topLeftCell="A10" workbookViewId="0">
      <selection activeCell="A3" sqref="A3:F3"/>
    </sheetView>
  </sheetViews>
  <sheetFormatPr defaultRowHeight="15"/>
  <cols>
    <col min="1" max="1" width="9.140625" style="8"/>
    <col min="2" max="2" width="42.2851562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2.5" customHeight="1">
      <c r="A3" s="35" t="s">
        <v>61</v>
      </c>
      <c r="B3" s="35"/>
      <c r="C3" s="35"/>
      <c r="D3" s="35"/>
      <c r="E3" s="35"/>
      <c r="F3" s="35"/>
    </row>
    <row r="4" spans="1:6">
      <c r="A4" s="2" t="s">
        <v>3</v>
      </c>
      <c r="B4" s="2" t="s">
        <v>4</v>
      </c>
      <c r="C4" s="2" t="s">
        <v>5</v>
      </c>
      <c r="D4" s="2" t="s">
        <v>6</v>
      </c>
      <c r="E4" s="2" t="s">
        <v>7</v>
      </c>
      <c r="F4" s="2" t="s">
        <v>8</v>
      </c>
    </row>
    <row r="5" spans="1:6" s="9" customFormat="1" ht="30">
      <c r="A5" s="7">
        <v>1</v>
      </c>
      <c r="B5" s="3" t="s">
        <v>62</v>
      </c>
      <c r="C5" s="3">
        <v>5</v>
      </c>
      <c r="D5" s="3" t="s">
        <v>11</v>
      </c>
      <c r="E5" s="3">
        <v>330.4</v>
      </c>
      <c r="F5" s="3">
        <f>ROUND(C5*E5,2)</f>
        <v>1652</v>
      </c>
    </row>
    <row r="6" spans="1:6" ht="75">
      <c r="A6" s="3" t="s">
        <v>63</v>
      </c>
      <c r="B6" s="3" t="s">
        <v>64</v>
      </c>
      <c r="C6" s="3">
        <v>37.950000000000003</v>
      </c>
      <c r="D6" s="3" t="s">
        <v>65</v>
      </c>
      <c r="E6" s="3">
        <v>139.58000000000001</v>
      </c>
      <c r="F6" s="3">
        <f t="shared" ref="F6:F16" si="0">ROUND(C6*E6,2)</f>
        <v>5297.06</v>
      </c>
    </row>
    <row r="7" spans="1:6" ht="105">
      <c r="A7" s="3" t="s">
        <v>66</v>
      </c>
      <c r="B7" s="3" t="s">
        <v>67</v>
      </c>
      <c r="C7" s="3">
        <v>14.16</v>
      </c>
      <c r="D7" s="3" t="s">
        <v>65</v>
      </c>
      <c r="E7" s="3">
        <v>415.58</v>
      </c>
      <c r="F7" s="3">
        <f t="shared" si="0"/>
        <v>5884.61</v>
      </c>
    </row>
    <row r="8" spans="1:6" ht="90">
      <c r="A8" s="3" t="s">
        <v>68</v>
      </c>
      <c r="B8" s="3" t="s">
        <v>69</v>
      </c>
      <c r="C8" s="3">
        <f>F8/E8</f>
        <v>23.789994162450657</v>
      </c>
      <c r="D8" s="3" t="s">
        <v>65</v>
      </c>
      <c r="E8" s="3">
        <v>1438.96</v>
      </c>
      <c r="F8" s="3">
        <v>34232.85</v>
      </c>
    </row>
    <row r="9" spans="1:6" ht="45">
      <c r="A9" s="3" t="s">
        <v>70</v>
      </c>
      <c r="B9" s="3" t="s">
        <v>71</v>
      </c>
      <c r="C9" s="3">
        <v>9.3000000000000007</v>
      </c>
      <c r="D9" s="3" t="s">
        <v>72</v>
      </c>
      <c r="E9" s="3">
        <v>184.61</v>
      </c>
      <c r="F9" s="3">
        <f t="shared" si="0"/>
        <v>1716.87</v>
      </c>
    </row>
    <row r="10" spans="1:6" ht="120">
      <c r="A10" s="3" t="s">
        <v>73</v>
      </c>
      <c r="B10" s="3" t="s">
        <v>74</v>
      </c>
      <c r="C10" s="3">
        <v>28.32</v>
      </c>
      <c r="D10" s="3" t="s">
        <v>65</v>
      </c>
      <c r="E10" s="3">
        <v>4858.76</v>
      </c>
      <c r="F10" s="3">
        <f t="shared" si="0"/>
        <v>137600.07999999999</v>
      </c>
    </row>
    <row r="11" spans="1:6">
      <c r="A11" s="3">
        <v>7</v>
      </c>
      <c r="B11" s="3" t="s">
        <v>75</v>
      </c>
      <c r="C11" s="3"/>
      <c r="D11" s="3"/>
      <c r="E11" s="3"/>
      <c r="F11" s="3"/>
    </row>
    <row r="12" spans="1:6">
      <c r="A12" s="3" t="s">
        <v>76</v>
      </c>
      <c r="B12" s="3" t="s">
        <v>77</v>
      </c>
      <c r="C12" s="3">
        <v>12.18</v>
      </c>
      <c r="D12" s="3" t="s">
        <v>15</v>
      </c>
      <c r="E12" s="3">
        <v>695.72</v>
      </c>
      <c r="F12" s="3">
        <f t="shared" si="0"/>
        <v>8473.8700000000008</v>
      </c>
    </row>
    <row r="13" spans="1:6">
      <c r="A13" s="3" t="s">
        <v>78</v>
      </c>
      <c r="B13" s="3" t="s">
        <v>79</v>
      </c>
      <c r="C13" s="3">
        <v>14.16</v>
      </c>
      <c r="D13" s="3" t="s">
        <v>15</v>
      </c>
      <c r="E13" s="3">
        <v>384.68</v>
      </c>
      <c r="F13" s="3">
        <f t="shared" si="0"/>
        <v>5447.07</v>
      </c>
    </row>
    <row r="14" spans="1:6">
      <c r="A14" s="3" t="s">
        <v>80</v>
      </c>
      <c r="B14" s="3" t="s">
        <v>81</v>
      </c>
      <c r="C14" s="3">
        <v>24.36</v>
      </c>
      <c r="D14" s="3" t="s">
        <v>15</v>
      </c>
      <c r="E14" s="3">
        <v>345.8</v>
      </c>
      <c r="F14" s="3">
        <f t="shared" si="0"/>
        <v>8423.69</v>
      </c>
    </row>
    <row r="15" spans="1:6">
      <c r="A15" s="3" t="s">
        <v>82</v>
      </c>
      <c r="B15" s="3" t="s">
        <v>83</v>
      </c>
      <c r="C15" s="3">
        <v>23.79</v>
      </c>
      <c r="D15" s="3" t="s">
        <v>15</v>
      </c>
      <c r="E15" s="3">
        <v>626.49</v>
      </c>
      <c r="F15" s="3">
        <f t="shared" si="0"/>
        <v>14904.2</v>
      </c>
    </row>
    <row r="16" spans="1:6">
      <c r="A16" s="3" t="s">
        <v>84</v>
      </c>
      <c r="B16" s="3" t="s">
        <v>54</v>
      </c>
      <c r="C16" s="3">
        <v>37.950000000000003</v>
      </c>
      <c r="D16" s="3" t="s">
        <v>15</v>
      </c>
      <c r="E16" s="3">
        <v>177.1</v>
      </c>
      <c r="F16" s="3">
        <f t="shared" si="0"/>
        <v>6720.95</v>
      </c>
    </row>
    <row r="17" spans="1:6">
      <c r="A17" s="4"/>
      <c r="B17" s="31"/>
      <c r="C17" s="49" t="s">
        <v>85</v>
      </c>
      <c r="D17" s="49"/>
      <c r="E17" s="49"/>
      <c r="F17" s="3">
        <f>SUM(F5:F16)</f>
        <v>230353.25</v>
      </c>
    </row>
    <row r="18" spans="1:6" ht="15.75" customHeight="1">
      <c r="A18" s="4"/>
      <c r="B18" s="31"/>
      <c r="C18" s="49" t="s">
        <v>86</v>
      </c>
      <c r="D18" s="49"/>
      <c r="E18" s="49"/>
      <c r="F18" s="3">
        <f>ROUND(F17*12%,2)</f>
        <v>27642.39</v>
      </c>
    </row>
    <row r="19" spans="1:6">
      <c r="A19" s="4"/>
      <c r="B19" s="31"/>
      <c r="C19" s="49" t="s">
        <v>85</v>
      </c>
      <c r="D19" s="49"/>
      <c r="E19" s="49"/>
      <c r="F19" s="3">
        <f>SUM(F17:F18)</f>
        <v>257995.64</v>
      </c>
    </row>
    <row r="20" spans="1:6" ht="15.75" customHeight="1">
      <c r="A20" s="4"/>
      <c r="B20" s="31"/>
      <c r="C20" s="49" t="s">
        <v>87</v>
      </c>
      <c r="D20" s="49"/>
      <c r="E20" s="49"/>
      <c r="F20" s="3">
        <f>ROUND(F19*0.01,2)</f>
        <v>2579.96</v>
      </c>
    </row>
    <row r="21" spans="1:6" ht="15.75" customHeight="1">
      <c r="A21" s="4"/>
      <c r="B21" s="31"/>
      <c r="C21" s="49" t="s">
        <v>88</v>
      </c>
      <c r="D21" s="49"/>
      <c r="E21" s="49"/>
      <c r="F21" s="3">
        <f>SUM(F19:F20)</f>
        <v>260575.6</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tabSelected="1" topLeftCell="A16" workbookViewId="0">
      <selection activeCell="A17" sqref="A17:F21"/>
    </sheetView>
  </sheetViews>
  <sheetFormatPr defaultRowHeight="15"/>
  <cols>
    <col min="1" max="1" width="9.140625" style="8"/>
    <col min="2" max="2" width="42.28515625" style="9" customWidth="1"/>
    <col min="3" max="3" width="9.140625" style="1"/>
    <col min="4" max="4" width="9.140625" style="10"/>
    <col min="5" max="5" width="9.140625" style="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60.75" customHeight="1">
      <c r="A3" s="35" t="s">
        <v>89</v>
      </c>
      <c r="B3" s="35"/>
      <c r="C3" s="35"/>
      <c r="D3" s="35"/>
      <c r="E3" s="35"/>
      <c r="F3" s="35"/>
    </row>
    <row r="4" spans="1:6">
      <c r="A4" s="2" t="s">
        <v>3</v>
      </c>
      <c r="B4" s="2" t="s">
        <v>4</v>
      </c>
      <c r="C4" s="2" t="s">
        <v>5</v>
      </c>
      <c r="D4" s="2" t="s">
        <v>6</v>
      </c>
      <c r="E4" s="2" t="s">
        <v>7</v>
      </c>
      <c r="F4" s="2" t="s">
        <v>8</v>
      </c>
    </row>
    <row r="5" spans="1:6" s="9" customFormat="1" ht="30">
      <c r="A5" s="7">
        <v>1</v>
      </c>
      <c r="B5" s="3" t="s">
        <v>62</v>
      </c>
      <c r="C5" s="3">
        <v>8</v>
      </c>
      <c r="D5" s="3" t="s">
        <v>11</v>
      </c>
      <c r="E5" s="3">
        <v>330.4</v>
      </c>
      <c r="F5" s="3">
        <f>ROUND(C5*E5,2)</f>
        <v>2643.2</v>
      </c>
    </row>
    <row r="6" spans="1:6" ht="75">
      <c r="A6" s="3" t="s">
        <v>63</v>
      </c>
      <c r="B6" s="3" t="s">
        <v>64</v>
      </c>
      <c r="C6" s="3">
        <v>60.89</v>
      </c>
      <c r="D6" s="3" t="s">
        <v>65</v>
      </c>
      <c r="E6" s="3">
        <v>139.58000000000001</v>
      </c>
      <c r="F6" s="3">
        <f t="shared" ref="F6:F16" si="0">ROUND(C6*E6,2)</f>
        <v>8499.0300000000007</v>
      </c>
    </row>
    <row r="7" spans="1:6" ht="105">
      <c r="A7" s="3" t="s">
        <v>66</v>
      </c>
      <c r="B7" s="3" t="s">
        <v>67</v>
      </c>
      <c r="C7" s="3">
        <v>30.44</v>
      </c>
      <c r="D7" s="3" t="s">
        <v>65</v>
      </c>
      <c r="E7" s="3">
        <v>415.58</v>
      </c>
      <c r="F7" s="3">
        <f t="shared" si="0"/>
        <v>12650.26</v>
      </c>
    </row>
    <row r="8" spans="1:6" ht="90">
      <c r="A8" s="3" t="s">
        <v>68</v>
      </c>
      <c r="B8" s="3" t="s">
        <v>69</v>
      </c>
      <c r="C8" s="3">
        <v>51.15</v>
      </c>
      <c r="D8" s="3" t="s">
        <v>65</v>
      </c>
      <c r="E8" s="3">
        <v>1438.96</v>
      </c>
      <c r="F8" s="3">
        <f t="shared" si="0"/>
        <v>73602.8</v>
      </c>
    </row>
    <row r="9" spans="1:6" ht="45">
      <c r="A9" s="3" t="s">
        <v>70</v>
      </c>
      <c r="B9" s="3" t="s">
        <v>71</v>
      </c>
      <c r="C9" s="3">
        <v>39.97</v>
      </c>
      <c r="D9" s="3" t="s">
        <v>72</v>
      </c>
      <c r="E9" s="3">
        <v>184.61</v>
      </c>
      <c r="F9" s="3">
        <f t="shared" si="0"/>
        <v>7378.86</v>
      </c>
    </row>
    <row r="10" spans="1:6" ht="120">
      <c r="A10" s="3" t="s">
        <v>73</v>
      </c>
      <c r="B10" s="3" t="s">
        <v>74</v>
      </c>
      <c r="C10" s="3">
        <v>60.89</v>
      </c>
      <c r="D10" s="3" t="s">
        <v>65</v>
      </c>
      <c r="E10" s="3">
        <v>4858.76</v>
      </c>
      <c r="F10" s="3">
        <f t="shared" si="0"/>
        <v>295849.90000000002</v>
      </c>
    </row>
    <row r="11" spans="1:6">
      <c r="A11" s="3">
        <v>7</v>
      </c>
      <c r="B11" s="3" t="s">
        <v>75</v>
      </c>
      <c r="C11" s="3"/>
      <c r="D11" s="3"/>
      <c r="E11" s="3"/>
      <c r="F11" s="3"/>
    </row>
    <row r="12" spans="1:6">
      <c r="A12" s="3" t="s">
        <v>76</v>
      </c>
      <c r="B12" s="3" t="s">
        <v>77</v>
      </c>
      <c r="C12" s="3">
        <v>26.18</v>
      </c>
      <c r="D12" s="3" t="s">
        <v>15</v>
      </c>
      <c r="E12" s="3">
        <v>695.72</v>
      </c>
      <c r="F12" s="3">
        <f t="shared" si="0"/>
        <v>18213.95</v>
      </c>
    </row>
    <row r="13" spans="1:6">
      <c r="A13" s="3" t="s">
        <v>78</v>
      </c>
      <c r="B13" s="3" t="s">
        <v>79</v>
      </c>
      <c r="C13" s="3">
        <v>30.44</v>
      </c>
      <c r="D13" s="3" t="s">
        <v>15</v>
      </c>
      <c r="E13" s="3">
        <v>384.68</v>
      </c>
      <c r="F13" s="3">
        <f t="shared" si="0"/>
        <v>11709.66</v>
      </c>
    </row>
    <row r="14" spans="1:6">
      <c r="A14" s="3" t="s">
        <v>80</v>
      </c>
      <c r="B14" s="3" t="s">
        <v>81</v>
      </c>
      <c r="C14" s="3">
        <v>52.37</v>
      </c>
      <c r="D14" s="3" t="s">
        <v>15</v>
      </c>
      <c r="E14" s="3">
        <v>345.8</v>
      </c>
      <c r="F14" s="3">
        <f t="shared" si="0"/>
        <v>18109.55</v>
      </c>
    </row>
    <row r="15" spans="1:6">
      <c r="A15" s="3" t="s">
        <v>82</v>
      </c>
      <c r="B15" s="3" t="s">
        <v>83</v>
      </c>
      <c r="C15" s="3">
        <v>51.15</v>
      </c>
      <c r="D15" s="3" t="s">
        <v>15</v>
      </c>
      <c r="E15" s="3">
        <v>626.49</v>
      </c>
      <c r="F15" s="3">
        <f t="shared" si="0"/>
        <v>32044.959999999999</v>
      </c>
    </row>
    <row r="16" spans="1:6">
      <c r="A16" s="3" t="s">
        <v>84</v>
      </c>
      <c r="B16" s="3" t="s">
        <v>54</v>
      </c>
      <c r="C16" s="3">
        <v>60.89</v>
      </c>
      <c r="D16" s="3" t="s">
        <v>15</v>
      </c>
      <c r="E16" s="3">
        <v>177.1</v>
      </c>
      <c r="F16" s="3">
        <f t="shared" si="0"/>
        <v>10783.62</v>
      </c>
    </row>
    <row r="17" spans="1:6">
      <c r="A17" s="4"/>
      <c r="B17" s="32"/>
      <c r="C17" s="49" t="s">
        <v>85</v>
      </c>
      <c r="D17" s="49"/>
      <c r="E17" s="49"/>
      <c r="F17" s="33">
        <f>SUM(F5:F16)</f>
        <v>491485.79000000004</v>
      </c>
    </row>
    <row r="18" spans="1:6" ht="15.75" customHeight="1">
      <c r="A18" s="4"/>
      <c r="B18" s="32"/>
      <c r="C18" s="49" t="s">
        <v>86</v>
      </c>
      <c r="D18" s="49"/>
      <c r="E18" s="49"/>
      <c r="F18" s="33">
        <f>ROUND(F17*12%,2)</f>
        <v>58978.29</v>
      </c>
    </row>
    <row r="19" spans="1:6">
      <c r="A19" s="4"/>
      <c r="B19" s="32"/>
      <c r="C19" s="49" t="s">
        <v>85</v>
      </c>
      <c r="D19" s="49"/>
      <c r="E19" s="49"/>
      <c r="F19" s="33">
        <f>SUM(F17:F18)</f>
        <v>550464.08000000007</v>
      </c>
    </row>
    <row r="20" spans="1:6" ht="15.75" customHeight="1">
      <c r="A20" s="4"/>
      <c r="B20" s="32"/>
      <c r="C20" s="49" t="s">
        <v>87</v>
      </c>
      <c r="D20" s="49"/>
      <c r="E20" s="49"/>
      <c r="F20" s="33">
        <f>ROUND(F19*0.01,2)</f>
        <v>5504.64</v>
      </c>
    </row>
    <row r="21" spans="1:6" ht="15.75" customHeight="1">
      <c r="A21" s="4"/>
      <c r="B21" s="32"/>
      <c r="C21" s="49" t="s">
        <v>88</v>
      </c>
      <c r="D21" s="49"/>
      <c r="E21" s="49"/>
      <c r="F21" s="33">
        <f>SUM(F19:F20)</f>
        <v>555968.72000000009</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5"/>
  <sheetViews>
    <sheetView workbookViewId="0">
      <selection activeCell="F25" sqref="F25"/>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57.75" customHeight="1">
      <c r="A3" s="35" t="s">
        <v>105</v>
      </c>
      <c r="B3" s="35"/>
      <c r="C3" s="35"/>
      <c r="D3" s="35"/>
      <c r="E3" s="35"/>
      <c r="F3" s="35"/>
    </row>
    <row r="4" spans="1:6">
      <c r="A4" s="2" t="s">
        <v>3</v>
      </c>
      <c r="B4" s="2" t="s">
        <v>4</v>
      </c>
      <c r="C4" s="2" t="s">
        <v>5</v>
      </c>
      <c r="D4" s="2" t="s">
        <v>6</v>
      </c>
      <c r="E4" s="2" t="s">
        <v>7</v>
      </c>
      <c r="F4" s="2" t="s">
        <v>8</v>
      </c>
    </row>
    <row r="5" spans="1:6" ht="30">
      <c r="A5" s="12" t="s">
        <v>91</v>
      </c>
      <c r="B5" s="3" t="s">
        <v>92</v>
      </c>
      <c r="C5" s="13">
        <v>3</v>
      </c>
      <c r="D5" s="7" t="s">
        <v>93</v>
      </c>
      <c r="E5" s="13">
        <v>330.4</v>
      </c>
      <c r="F5" s="13">
        <f>C5*E5</f>
        <v>991.19999999999993</v>
      </c>
    </row>
    <row r="6" spans="1:6" ht="120">
      <c r="A6" s="14" t="s">
        <v>63</v>
      </c>
      <c r="B6" s="3" t="s">
        <v>94</v>
      </c>
      <c r="C6" s="13">
        <v>13.69</v>
      </c>
      <c r="D6" s="7" t="s">
        <v>65</v>
      </c>
      <c r="E6" s="6">
        <v>153.84</v>
      </c>
      <c r="F6" s="13">
        <f t="shared" ref="F6:F14" si="0">C6*E6</f>
        <v>2106.0695999999998</v>
      </c>
    </row>
    <row r="7" spans="1:6" ht="105">
      <c r="A7" s="14" t="s">
        <v>95</v>
      </c>
      <c r="B7" s="3" t="s">
        <v>67</v>
      </c>
      <c r="C7" s="13">
        <v>3.21</v>
      </c>
      <c r="D7" s="7" t="s">
        <v>65</v>
      </c>
      <c r="E7" s="6">
        <v>415.58</v>
      </c>
      <c r="F7" s="13">
        <f t="shared" si="0"/>
        <v>1334.0118</v>
      </c>
    </row>
    <row r="8" spans="1:6" ht="90">
      <c r="A8" s="14" t="s">
        <v>68</v>
      </c>
      <c r="B8" s="3" t="s">
        <v>69</v>
      </c>
      <c r="C8" s="13">
        <v>5.39</v>
      </c>
      <c r="D8" s="7" t="s">
        <v>65</v>
      </c>
      <c r="E8" s="6">
        <v>1438.96</v>
      </c>
      <c r="F8" s="13">
        <f t="shared" si="0"/>
        <v>7755.9943999999996</v>
      </c>
    </row>
    <row r="9" spans="1:6" ht="60">
      <c r="A9" s="12" t="s">
        <v>106</v>
      </c>
      <c r="B9" s="3" t="s">
        <v>107</v>
      </c>
      <c r="C9" s="13">
        <v>5.21</v>
      </c>
      <c r="D9" s="7" t="s">
        <v>65</v>
      </c>
      <c r="E9" s="6">
        <v>5891.97</v>
      </c>
      <c r="F9" s="13">
        <f t="shared" si="0"/>
        <v>30697.163700000001</v>
      </c>
    </row>
    <row r="10" spans="1:6" ht="135">
      <c r="A10" s="12" t="s">
        <v>108</v>
      </c>
      <c r="B10" s="3" t="s">
        <v>109</v>
      </c>
      <c r="C10" s="13">
        <v>2.91</v>
      </c>
      <c r="D10" s="7" t="s">
        <v>65</v>
      </c>
      <c r="E10" s="6">
        <v>6092.63</v>
      </c>
      <c r="F10" s="13">
        <f t="shared" si="0"/>
        <v>17729.5533</v>
      </c>
    </row>
    <row r="11" spans="1:6" ht="120">
      <c r="A11" s="3" t="s">
        <v>110</v>
      </c>
      <c r="B11" s="3" t="s">
        <v>111</v>
      </c>
      <c r="C11" s="3">
        <v>0.26600000000000001</v>
      </c>
      <c r="D11" s="3" t="s">
        <v>112</v>
      </c>
      <c r="E11" s="3">
        <v>79086.94</v>
      </c>
      <c r="F11" s="3">
        <f t="shared" si="0"/>
        <v>21037.126040000003</v>
      </c>
    </row>
    <row r="12" spans="1:6" ht="120">
      <c r="A12" s="12" t="s">
        <v>113</v>
      </c>
      <c r="B12" s="3" t="s">
        <v>114</v>
      </c>
      <c r="C12" s="13">
        <v>0.45</v>
      </c>
      <c r="D12" s="7" t="s">
        <v>112</v>
      </c>
      <c r="E12" s="6">
        <v>77259.94</v>
      </c>
      <c r="F12" s="13">
        <f t="shared" si="0"/>
        <v>34766.973000000005</v>
      </c>
    </row>
    <row r="13" spans="1:6" ht="60">
      <c r="A13" s="3" t="s">
        <v>115</v>
      </c>
      <c r="B13" s="3" t="s">
        <v>116</v>
      </c>
      <c r="C13" s="13">
        <v>56.35</v>
      </c>
      <c r="D13" s="3" t="s">
        <v>72</v>
      </c>
      <c r="E13" s="15">
        <v>184.61</v>
      </c>
      <c r="F13" s="13">
        <f t="shared" si="0"/>
        <v>10402.773500000001</v>
      </c>
    </row>
    <row r="14" spans="1:6" ht="150">
      <c r="A14" s="12" t="s">
        <v>117</v>
      </c>
      <c r="B14" s="3" t="s">
        <v>97</v>
      </c>
      <c r="C14" s="13">
        <v>4.96</v>
      </c>
      <c r="D14" s="7" t="s">
        <v>65</v>
      </c>
      <c r="E14" s="6">
        <v>4858.76</v>
      </c>
      <c r="F14" s="13">
        <f t="shared" si="0"/>
        <v>24099.4496</v>
      </c>
    </row>
    <row r="15" spans="1:6">
      <c r="A15" s="4">
        <v>11</v>
      </c>
      <c r="B15" s="5" t="s">
        <v>75</v>
      </c>
      <c r="C15" s="13"/>
      <c r="D15" s="7"/>
      <c r="E15" s="6"/>
      <c r="F15" s="13"/>
    </row>
    <row r="16" spans="1:6">
      <c r="A16" s="4" t="s">
        <v>76</v>
      </c>
      <c r="B16" s="3" t="s">
        <v>99</v>
      </c>
      <c r="C16" s="3">
        <v>5.62</v>
      </c>
      <c r="D16" s="3" t="s">
        <v>65</v>
      </c>
      <c r="E16" s="3">
        <v>695.72</v>
      </c>
      <c r="F16" s="3">
        <f t="shared" ref="F16:F20" si="1">C16*E16</f>
        <v>3909.9464000000003</v>
      </c>
    </row>
    <row r="17" spans="1:6">
      <c r="A17" s="4" t="s">
        <v>78</v>
      </c>
      <c r="B17" s="3" t="s">
        <v>100</v>
      </c>
      <c r="C17" s="3">
        <v>3.21</v>
      </c>
      <c r="D17" s="3" t="s">
        <v>65</v>
      </c>
      <c r="E17" s="3">
        <v>384.68</v>
      </c>
      <c r="F17" s="3">
        <f t="shared" si="1"/>
        <v>1234.8227999999999</v>
      </c>
    </row>
    <row r="18" spans="1:6">
      <c r="A18" s="4" t="s">
        <v>80</v>
      </c>
      <c r="B18" s="3" t="s">
        <v>101</v>
      </c>
      <c r="C18" s="3">
        <v>5.39</v>
      </c>
      <c r="D18" s="3" t="s">
        <v>65</v>
      </c>
      <c r="E18" s="3">
        <v>626.49</v>
      </c>
      <c r="F18" s="3">
        <f t="shared" si="1"/>
        <v>3376.7810999999997</v>
      </c>
    </row>
    <row r="19" spans="1:6">
      <c r="A19" s="4" t="s">
        <v>82</v>
      </c>
      <c r="B19" s="3" t="s">
        <v>102</v>
      </c>
      <c r="C19" s="3">
        <v>11.25</v>
      </c>
      <c r="D19" s="3" t="s">
        <v>65</v>
      </c>
      <c r="E19" s="3">
        <v>345.68</v>
      </c>
      <c r="F19" s="3">
        <f t="shared" si="1"/>
        <v>3888.9</v>
      </c>
    </row>
    <row r="20" spans="1:6">
      <c r="A20" s="4" t="s">
        <v>84</v>
      </c>
      <c r="B20" s="3" t="s">
        <v>103</v>
      </c>
      <c r="C20" s="3">
        <v>13.69</v>
      </c>
      <c r="D20" s="3" t="s">
        <v>65</v>
      </c>
      <c r="E20" s="3">
        <v>177.1</v>
      </c>
      <c r="F20" s="3">
        <f t="shared" si="1"/>
        <v>2424.4989999999998</v>
      </c>
    </row>
    <row r="21" spans="1:6" ht="15.75">
      <c r="A21" s="50" t="s">
        <v>85</v>
      </c>
      <c r="B21" s="50"/>
      <c r="C21" s="50"/>
      <c r="D21" s="50"/>
      <c r="E21" s="50"/>
      <c r="F21" s="17">
        <f>SUM(F5:F20)</f>
        <v>165755.26423999999</v>
      </c>
    </row>
    <row r="22" spans="1:6" ht="30">
      <c r="A22" s="4"/>
      <c r="B22" s="5"/>
      <c r="C22" s="6"/>
      <c r="D22" s="7"/>
      <c r="E22" s="3" t="s">
        <v>59</v>
      </c>
      <c r="F22" s="3">
        <f>F21*12/100</f>
        <v>19890.6317088</v>
      </c>
    </row>
    <row r="23" spans="1:6">
      <c r="A23" s="4"/>
      <c r="B23" s="5"/>
      <c r="C23" s="6"/>
      <c r="D23" s="7"/>
      <c r="E23" s="3"/>
      <c r="F23" s="3">
        <f>F22+F21</f>
        <v>185645.8959488</v>
      </c>
    </row>
    <row r="24" spans="1:6" ht="30">
      <c r="A24" s="4"/>
      <c r="B24" s="5"/>
      <c r="C24" s="6"/>
      <c r="D24" s="7"/>
      <c r="E24" s="3" t="s">
        <v>60</v>
      </c>
      <c r="F24" s="3">
        <f>F23*1/100</f>
        <v>1856.4589594879999</v>
      </c>
    </row>
    <row r="25" spans="1:6">
      <c r="A25" s="4"/>
      <c r="B25" s="5"/>
      <c r="C25" s="6"/>
      <c r="D25" s="7"/>
      <c r="E25" s="3" t="s">
        <v>104</v>
      </c>
      <c r="F25" s="3">
        <f>F24+F23</f>
        <v>187502.35490828799</v>
      </c>
    </row>
  </sheetData>
  <mergeCells count="4">
    <mergeCell ref="A1:F1"/>
    <mergeCell ref="A2:F2"/>
    <mergeCell ref="A3:F3"/>
    <mergeCell ref="A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34" t="s">
        <v>0</v>
      </c>
      <c r="B1" s="34"/>
      <c r="C1" s="34"/>
      <c r="D1" s="34"/>
      <c r="E1" s="34"/>
      <c r="F1" s="34"/>
    </row>
    <row r="2" spans="1:6" ht="18.75">
      <c r="A2" s="34" t="s">
        <v>1</v>
      </c>
      <c r="B2" s="34"/>
      <c r="C2" s="34"/>
      <c r="D2" s="34"/>
      <c r="E2" s="34"/>
      <c r="F2" s="34"/>
    </row>
    <row r="3" spans="1:6" ht="62.25" customHeight="1">
      <c r="A3" s="35" t="s">
        <v>90</v>
      </c>
      <c r="B3" s="35"/>
      <c r="C3" s="35"/>
      <c r="D3" s="35"/>
      <c r="E3" s="35"/>
      <c r="F3" s="35"/>
    </row>
    <row r="4" spans="1:6">
      <c r="A4" s="2" t="s">
        <v>3</v>
      </c>
      <c r="B4" s="2" t="s">
        <v>4</v>
      </c>
      <c r="C4" s="2" t="s">
        <v>5</v>
      </c>
      <c r="D4" s="2" t="s">
        <v>6</v>
      </c>
      <c r="E4" s="2" t="s">
        <v>7</v>
      </c>
      <c r="F4" s="2" t="s">
        <v>8</v>
      </c>
    </row>
    <row r="5" spans="1:6" ht="30">
      <c r="A5" s="12" t="s">
        <v>91</v>
      </c>
      <c r="B5" s="3" t="s">
        <v>92</v>
      </c>
      <c r="C5" s="13">
        <v>5</v>
      </c>
      <c r="D5" s="7" t="s">
        <v>93</v>
      </c>
      <c r="E5" s="13">
        <v>330.4</v>
      </c>
      <c r="F5" s="13">
        <f>C5*E5</f>
        <v>1652</v>
      </c>
    </row>
    <row r="6" spans="1:6" ht="120">
      <c r="A6" s="14" t="s">
        <v>63</v>
      </c>
      <c r="B6" s="3" t="s">
        <v>94</v>
      </c>
      <c r="C6" s="3">
        <v>26.43</v>
      </c>
      <c r="D6" s="3" t="s">
        <v>65</v>
      </c>
      <c r="E6" s="3">
        <v>153.84</v>
      </c>
      <c r="F6" s="3">
        <f t="shared" ref="F6:F10" si="0">C6*E6</f>
        <v>4065.9911999999999</v>
      </c>
    </row>
    <row r="7" spans="1:6" ht="105">
      <c r="A7" s="3" t="s">
        <v>95</v>
      </c>
      <c r="B7" s="3" t="s">
        <v>67</v>
      </c>
      <c r="C7" s="3">
        <v>9.91</v>
      </c>
      <c r="D7" s="3" t="s">
        <v>65</v>
      </c>
      <c r="E7" s="3">
        <v>415.58</v>
      </c>
      <c r="F7" s="3">
        <f t="shared" si="0"/>
        <v>4118.3977999999997</v>
      </c>
    </row>
    <row r="8" spans="1:6" ht="90">
      <c r="A8" s="3" t="s">
        <v>68</v>
      </c>
      <c r="B8" s="3" t="s">
        <v>69</v>
      </c>
      <c r="C8" s="3">
        <v>16.52</v>
      </c>
      <c r="D8" s="3" t="s">
        <v>65</v>
      </c>
      <c r="E8" s="3">
        <v>1336.28</v>
      </c>
      <c r="F8" s="3">
        <f t="shared" si="0"/>
        <v>22075.345600000001</v>
      </c>
    </row>
    <row r="9" spans="1:6" ht="135">
      <c r="A9" s="3" t="s">
        <v>96</v>
      </c>
      <c r="B9" s="3" t="s">
        <v>97</v>
      </c>
      <c r="C9" s="3">
        <v>45.31</v>
      </c>
      <c r="D9" s="3" t="s">
        <v>65</v>
      </c>
      <c r="E9" s="3">
        <v>4858.76</v>
      </c>
      <c r="F9" s="3">
        <f t="shared" si="0"/>
        <v>220150.41560000001</v>
      </c>
    </row>
    <row r="10" spans="1:6" ht="45">
      <c r="A10" s="3" t="s">
        <v>98</v>
      </c>
      <c r="B10" s="3" t="s">
        <v>71</v>
      </c>
      <c r="C10" s="3">
        <v>6.51</v>
      </c>
      <c r="D10" s="3" t="s">
        <v>72</v>
      </c>
      <c r="E10" s="3">
        <v>184.61</v>
      </c>
      <c r="F10" s="3">
        <f t="shared" si="0"/>
        <v>1201.8111000000001</v>
      </c>
    </row>
    <row r="11" spans="1:6">
      <c r="A11" s="7">
        <v>7</v>
      </c>
      <c r="B11" s="3" t="s">
        <v>75</v>
      </c>
      <c r="C11" s="3"/>
      <c r="D11" s="3"/>
      <c r="E11" s="3"/>
      <c r="F11" s="3"/>
    </row>
    <row r="12" spans="1:6">
      <c r="A12" s="4" t="s">
        <v>76</v>
      </c>
      <c r="B12" s="3" t="s">
        <v>99</v>
      </c>
      <c r="C12" s="3">
        <v>19.48</v>
      </c>
      <c r="D12" s="3" t="s">
        <v>65</v>
      </c>
      <c r="E12" s="3">
        <v>790.67</v>
      </c>
      <c r="F12" s="3">
        <f t="shared" ref="F12:F16" si="1">C12*E12</f>
        <v>15402.2516</v>
      </c>
    </row>
    <row r="13" spans="1:6">
      <c r="A13" s="4" t="s">
        <v>78</v>
      </c>
      <c r="B13" s="3" t="s">
        <v>100</v>
      </c>
      <c r="C13" s="3">
        <v>9.91</v>
      </c>
      <c r="D13" s="3" t="s">
        <v>65</v>
      </c>
      <c r="E13" s="3">
        <v>437.55</v>
      </c>
      <c r="F13" s="3">
        <f t="shared" si="1"/>
        <v>4336.1205</v>
      </c>
    </row>
    <row r="14" spans="1:6">
      <c r="A14" s="4" t="s">
        <v>80</v>
      </c>
      <c r="B14" s="3" t="s">
        <v>101</v>
      </c>
      <c r="C14" s="3">
        <v>16.52</v>
      </c>
      <c r="D14" s="3" t="s">
        <v>65</v>
      </c>
      <c r="E14" s="3">
        <v>712.09</v>
      </c>
      <c r="F14" s="3">
        <f t="shared" si="1"/>
        <v>11763.7268</v>
      </c>
    </row>
    <row r="15" spans="1:6">
      <c r="A15" s="4" t="s">
        <v>82</v>
      </c>
      <c r="B15" s="3" t="s">
        <v>102</v>
      </c>
      <c r="C15" s="3">
        <v>38.97</v>
      </c>
      <c r="D15" s="3" t="s">
        <v>65</v>
      </c>
      <c r="E15" s="3">
        <v>393.4</v>
      </c>
      <c r="F15" s="3">
        <f t="shared" si="1"/>
        <v>15330.797999999999</v>
      </c>
    </row>
    <row r="16" spans="1:6">
      <c r="A16" s="4" t="s">
        <v>84</v>
      </c>
      <c r="B16" s="3" t="s">
        <v>103</v>
      </c>
      <c r="C16" s="3">
        <v>26.43</v>
      </c>
      <c r="D16" s="3" t="s">
        <v>65</v>
      </c>
      <c r="E16" s="3">
        <v>177.1</v>
      </c>
      <c r="F16" s="3">
        <f t="shared" si="1"/>
        <v>4680.7529999999997</v>
      </c>
    </row>
    <row r="17" spans="1:6">
      <c r="A17" s="3"/>
      <c r="B17" s="3"/>
      <c r="C17" s="3"/>
      <c r="D17" s="3"/>
      <c r="E17" s="3" t="s">
        <v>58</v>
      </c>
      <c r="F17" s="3">
        <f>SUM(F5:F16)</f>
        <v>304777.61120000004</v>
      </c>
    </row>
    <row r="18" spans="1:6" ht="30">
      <c r="A18" s="4"/>
      <c r="B18" s="5"/>
      <c r="C18" s="6"/>
      <c r="D18" s="7"/>
      <c r="E18" s="3" t="s">
        <v>59</v>
      </c>
      <c r="F18" s="3">
        <f>F17*12/100</f>
        <v>36573.313344000002</v>
      </c>
    </row>
    <row r="19" spans="1:6">
      <c r="A19" s="4"/>
      <c r="B19" s="5"/>
      <c r="C19" s="6"/>
      <c r="D19" s="7"/>
      <c r="E19" s="3"/>
      <c r="F19" s="3">
        <f>F18+F17</f>
        <v>341350.92454400007</v>
      </c>
    </row>
    <row r="20" spans="1:6" ht="30">
      <c r="A20" s="4"/>
      <c r="B20" s="5"/>
      <c r="C20" s="6"/>
      <c r="D20" s="7"/>
      <c r="E20" s="3" t="s">
        <v>60</v>
      </c>
      <c r="F20" s="3">
        <f>F19*1/100</f>
        <v>3413.5092454400005</v>
      </c>
    </row>
    <row r="21" spans="1:6">
      <c r="A21" s="4"/>
      <c r="B21" s="5"/>
      <c r="C21" s="6"/>
      <c r="D21" s="7"/>
      <c r="E21" s="3" t="s">
        <v>104</v>
      </c>
      <c r="F21" s="3">
        <f>F20+F19</f>
        <v>344764.43378944008</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30"/>
  <sheetViews>
    <sheetView workbookViewId="0">
      <selection activeCell="A3" sqref="A3:F3"/>
    </sheetView>
  </sheetViews>
  <sheetFormatPr defaultColWidth="9.140625" defaultRowHeight="15"/>
  <cols>
    <col min="1" max="1" width="9.28515625" style="8" bestFit="1" customWidth="1"/>
    <col min="2" max="2" width="42.85546875" style="9" customWidth="1"/>
    <col min="3" max="3" width="12.42578125" style="1" customWidth="1"/>
    <col min="4" max="4" width="9.140625" style="10"/>
    <col min="5" max="5" width="12.7109375" style="1" bestFit="1" customWidth="1"/>
    <col min="6" max="6" width="16.42578125" style="11" customWidth="1"/>
    <col min="7" max="16384" width="9.140625" style="1"/>
  </cols>
  <sheetData>
    <row r="1" spans="1:6">
      <c r="A1" s="43" t="s">
        <v>0</v>
      </c>
      <c r="B1" s="44"/>
      <c r="C1" s="44"/>
      <c r="D1" s="44"/>
      <c r="E1" s="44"/>
      <c r="F1" s="45"/>
    </row>
    <row r="2" spans="1:6">
      <c r="A2" s="43" t="s">
        <v>1</v>
      </c>
      <c r="B2" s="44"/>
      <c r="C2" s="44"/>
      <c r="D2" s="44"/>
      <c r="E2" s="44"/>
      <c r="F2" s="45"/>
    </row>
    <row r="3" spans="1:6" ht="36.75" customHeight="1">
      <c r="A3" s="43" t="s">
        <v>400</v>
      </c>
      <c r="B3" s="44"/>
      <c r="C3" s="44"/>
      <c r="D3" s="44"/>
      <c r="E3" s="44"/>
      <c r="F3" s="45"/>
    </row>
    <row r="4" spans="1:6">
      <c r="A4" s="2" t="s">
        <v>3</v>
      </c>
      <c r="B4" s="2" t="s">
        <v>4</v>
      </c>
      <c r="C4" s="2" t="s">
        <v>5</v>
      </c>
      <c r="D4" s="2" t="s">
        <v>6</v>
      </c>
      <c r="E4" s="2" t="s">
        <v>7</v>
      </c>
      <c r="F4" s="2" t="s">
        <v>8</v>
      </c>
    </row>
    <row r="5" spans="1:6" s="9" customFormat="1" ht="30">
      <c r="A5" s="14">
        <v>1</v>
      </c>
      <c r="B5" s="3" t="s">
        <v>62</v>
      </c>
      <c r="C5" s="3">
        <f>5+8</f>
        <v>13</v>
      </c>
      <c r="D5" s="7" t="s">
        <v>11</v>
      </c>
      <c r="E5" s="3">
        <v>330.4</v>
      </c>
      <c r="F5" s="3">
        <f>ROUND(C5*E5,2)</f>
        <v>4295.2</v>
      </c>
    </row>
    <row r="6" spans="1:6" ht="75">
      <c r="A6" s="14" t="s">
        <v>63</v>
      </c>
      <c r="B6" s="3" t="s">
        <v>64</v>
      </c>
      <c r="C6" s="3">
        <v>48.39</v>
      </c>
      <c r="D6" s="7" t="s">
        <v>65</v>
      </c>
      <c r="E6" s="13">
        <v>139.58000000000001</v>
      </c>
      <c r="F6" s="3">
        <f t="shared" ref="F6:F20" si="0">ROUND(C6*E6,2)</f>
        <v>6754.28</v>
      </c>
    </row>
    <row r="7" spans="1:6" ht="105">
      <c r="A7" s="14" t="s">
        <v>66</v>
      </c>
      <c r="B7" s="3" t="s">
        <v>67</v>
      </c>
      <c r="C7" s="3">
        <v>4.53</v>
      </c>
      <c r="D7" s="7" t="s">
        <v>65</v>
      </c>
      <c r="E7" s="13">
        <v>415.58</v>
      </c>
      <c r="F7" s="3">
        <f t="shared" si="0"/>
        <v>1882.58</v>
      </c>
    </row>
    <row r="8" spans="1:6" ht="90">
      <c r="A8" s="14" t="s">
        <v>68</v>
      </c>
      <c r="B8" s="3" t="s">
        <v>69</v>
      </c>
      <c r="C8" s="3">
        <v>7.61</v>
      </c>
      <c r="D8" s="4" t="s">
        <v>65</v>
      </c>
      <c r="E8" s="13">
        <v>1438.96</v>
      </c>
      <c r="F8" s="3">
        <f t="shared" si="0"/>
        <v>10950.49</v>
      </c>
    </row>
    <row r="9" spans="1:6" ht="105">
      <c r="A9" s="14" t="s">
        <v>385</v>
      </c>
      <c r="B9" s="3" t="s">
        <v>74</v>
      </c>
      <c r="C9" s="3">
        <v>20.93</v>
      </c>
      <c r="D9" s="4" t="s">
        <v>65</v>
      </c>
      <c r="E9" s="13">
        <v>4858.76</v>
      </c>
      <c r="F9" s="3">
        <f t="shared" si="0"/>
        <v>101693.85</v>
      </c>
    </row>
    <row r="10" spans="1:6" ht="60">
      <c r="A10" s="14" t="s">
        <v>132</v>
      </c>
      <c r="B10" s="3" t="s">
        <v>386</v>
      </c>
      <c r="C10" s="13">
        <v>22.66</v>
      </c>
      <c r="D10" s="4" t="s">
        <v>65</v>
      </c>
      <c r="E10" s="13">
        <v>5891.97</v>
      </c>
      <c r="F10" s="3">
        <f t="shared" si="0"/>
        <v>133512.04</v>
      </c>
    </row>
    <row r="11" spans="1:6" ht="105">
      <c r="A11" s="14" t="s">
        <v>359</v>
      </c>
      <c r="B11" s="3" t="s">
        <v>387</v>
      </c>
      <c r="C11" s="13">
        <v>5.98</v>
      </c>
      <c r="D11" s="7" t="s">
        <v>65</v>
      </c>
      <c r="E11" s="13">
        <v>6092.63</v>
      </c>
      <c r="F11" s="3">
        <f t="shared" si="0"/>
        <v>36433.93</v>
      </c>
    </row>
    <row r="12" spans="1:6" ht="120">
      <c r="A12" s="14" t="s">
        <v>388</v>
      </c>
      <c r="B12" s="20" t="s">
        <v>111</v>
      </c>
      <c r="C12" s="27">
        <v>0.96899999999999997</v>
      </c>
      <c r="D12" s="14" t="s">
        <v>112</v>
      </c>
      <c r="E12" s="13">
        <v>79086.94</v>
      </c>
      <c r="F12" s="3">
        <f t="shared" si="0"/>
        <v>76635.240000000005</v>
      </c>
    </row>
    <row r="13" spans="1:6" ht="120">
      <c r="A13" s="14" t="s">
        <v>389</v>
      </c>
      <c r="B13" s="20" t="s">
        <v>390</v>
      </c>
      <c r="C13" s="27">
        <v>1.0640000000000001</v>
      </c>
      <c r="D13" s="14" t="s">
        <v>112</v>
      </c>
      <c r="E13" s="13">
        <v>77259.94</v>
      </c>
      <c r="F13" s="3">
        <f t="shared" si="0"/>
        <v>82204.58</v>
      </c>
    </row>
    <row r="14" spans="1:6" ht="45">
      <c r="A14" s="14" t="s">
        <v>391</v>
      </c>
      <c r="B14" s="20" t="s">
        <v>71</v>
      </c>
      <c r="C14" s="3">
        <f>3.07+138.59</f>
        <v>141.66</v>
      </c>
      <c r="D14" s="14" t="s">
        <v>72</v>
      </c>
      <c r="E14" s="13">
        <v>184.61</v>
      </c>
      <c r="F14" s="3">
        <f t="shared" si="0"/>
        <v>26151.85</v>
      </c>
    </row>
    <row r="15" spans="1:6">
      <c r="A15" s="4">
        <v>11</v>
      </c>
      <c r="B15" s="16" t="s">
        <v>75</v>
      </c>
      <c r="C15" s="3"/>
      <c r="D15" s="7"/>
      <c r="E15" s="6"/>
      <c r="F15" s="3"/>
    </row>
    <row r="16" spans="1:6">
      <c r="A16" s="4" t="s">
        <v>76</v>
      </c>
      <c r="B16" s="3" t="s">
        <v>306</v>
      </c>
      <c r="C16" s="3">
        <f>9+12.31</f>
        <v>21.310000000000002</v>
      </c>
      <c r="D16" s="3" t="s">
        <v>65</v>
      </c>
      <c r="E16" s="3">
        <v>786.44</v>
      </c>
      <c r="F16" s="3">
        <f t="shared" si="0"/>
        <v>16759.04</v>
      </c>
    </row>
    <row r="17" spans="1:7">
      <c r="A17" s="4" t="s">
        <v>78</v>
      </c>
      <c r="B17" s="3" t="s">
        <v>401</v>
      </c>
      <c r="C17" s="3">
        <v>4.53</v>
      </c>
      <c r="D17" s="3" t="s">
        <v>65</v>
      </c>
      <c r="E17" s="3">
        <v>319.88</v>
      </c>
      <c r="F17" s="3">
        <f t="shared" si="0"/>
        <v>1449.06</v>
      </c>
    </row>
    <row r="18" spans="1:7">
      <c r="A18" s="4" t="s">
        <v>80</v>
      </c>
      <c r="B18" s="3" t="s">
        <v>315</v>
      </c>
      <c r="C18" s="3">
        <v>7.61</v>
      </c>
      <c r="D18" s="3" t="s">
        <v>65</v>
      </c>
      <c r="E18" s="3">
        <v>721.18</v>
      </c>
      <c r="F18" s="3">
        <f t="shared" si="0"/>
        <v>5488.18</v>
      </c>
    </row>
    <row r="19" spans="1:7">
      <c r="A19" s="4" t="s">
        <v>82</v>
      </c>
      <c r="B19" s="3" t="s">
        <v>307</v>
      </c>
      <c r="C19" s="3">
        <f>18+24.63</f>
        <v>42.629999999999995</v>
      </c>
      <c r="D19" s="3" t="s">
        <v>65</v>
      </c>
      <c r="E19" s="3">
        <v>436.52</v>
      </c>
      <c r="F19" s="3">
        <f t="shared" si="0"/>
        <v>18608.849999999999</v>
      </c>
    </row>
    <row r="20" spans="1:7">
      <c r="A20" s="4" t="s">
        <v>84</v>
      </c>
      <c r="B20" s="3" t="s">
        <v>103</v>
      </c>
      <c r="C20" s="3">
        <v>48.39</v>
      </c>
      <c r="D20" s="3" t="s">
        <v>65</v>
      </c>
      <c r="E20" s="3">
        <v>177.1</v>
      </c>
      <c r="F20" s="3">
        <f t="shared" si="0"/>
        <v>8569.8700000000008</v>
      </c>
    </row>
    <row r="21" spans="1:7">
      <c r="A21" s="4"/>
      <c r="B21" s="16"/>
      <c r="C21" s="6"/>
      <c r="D21" s="7"/>
      <c r="E21" s="6" t="s">
        <v>58</v>
      </c>
      <c r="F21" s="13">
        <f>SUM(F5:F20)</f>
        <v>531389.03999999992</v>
      </c>
    </row>
    <row r="22" spans="1:7">
      <c r="A22" s="28"/>
      <c r="B22" s="46" t="s">
        <v>86</v>
      </c>
      <c r="C22" s="47"/>
      <c r="D22" s="47"/>
      <c r="E22" s="48"/>
      <c r="F22" s="13">
        <f>F21*12/100</f>
        <v>63766.684799999988</v>
      </c>
    </row>
    <row r="23" spans="1:7">
      <c r="A23" s="28"/>
      <c r="B23" s="39" t="s">
        <v>85</v>
      </c>
      <c r="C23" s="40"/>
      <c r="D23" s="40"/>
      <c r="E23" s="41"/>
      <c r="F23" s="13">
        <f>F21+F22</f>
        <v>595155.72479999997</v>
      </c>
    </row>
    <row r="24" spans="1:7">
      <c r="A24" s="28"/>
      <c r="B24" s="39" t="s">
        <v>393</v>
      </c>
      <c r="C24" s="40"/>
      <c r="D24" s="40"/>
      <c r="E24" s="41"/>
      <c r="F24" s="13">
        <f>F23*1/100</f>
        <v>5951.5572480000001</v>
      </c>
    </row>
    <row r="25" spans="1:7">
      <c r="A25" s="28"/>
      <c r="B25" s="39" t="s">
        <v>394</v>
      </c>
      <c r="C25" s="40"/>
      <c r="D25" s="40"/>
      <c r="E25" s="41"/>
      <c r="F25" s="13">
        <f>F23+F24</f>
        <v>601107.28204800002</v>
      </c>
    </row>
    <row r="26" spans="1:7">
      <c r="A26" s="28"/>
      <c r="B26" s="39" t="s">
        <v>395</v>
      </c>
      <c r="C26" s="40"/>
      <c r="D26" s="40"/>
      <c r="E26" s="41"/>
      <c r="F26" s="13">
        <f>ROUND(F25,0)</f>
        <v>601107</v>
      </c>
    </row>
    <row r="30" spans="1:7" ht="63.75" customHeight="1">
      <c r="A30" s="42" t="s">
        <v>402</v>
      </c>
      <c r="B30" s="42"/>
      <c r="C30" s="42"/>
      <c r="D30" s="42"/>
      <c r="E30" s="42"/>
      <c r="F30" s="42"/>
      <c r="G30" s="29"/>
    </row>
  </sheetData>
  <mergeCells count="9">
    <mergeCell ref="B25:E25"/>
    <mergeCell ref="B26:E26"/>
    <mergeCell ref="A30:F30"/>
    <mergeCell ref="A1:F1"/>
    <mergeCell ref="A2:F2"/>
    <mergeCell ref="A3:F3"/>
    <mergeCell ref="B22:E22"/>
    <mergeCell ref="B23:E23"/>
    <mergeCell ref="B24:E2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87"/>
  <sheetViews>
    <sheetView workbookViewId="0">
      <selection activeCell="A3" sqref="A3:F3"/>
    </sheetView>
  </sheetViews>
  <sheetFormatPr defaultRowHeight="15"/>
  <cols>
    <col min="1" max="1" width="9.5703125" style="8" bestFit="1" customWidth="1"/>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8" ht="18.75">
      <c r="A1" s="34" t="s">
        <v>0</v>
      </c>
      <c r="B1" s="34"/>
      <c r="C1" s="34"/>
      <c r="D1" s="34"/>
      <c r="E1" s="34"/>
      <c r="F1" s="34"/>
    </row>
    <row r="2" spans="1:8" ht="18.75">
      <c r="A2" s="34" t="s">
        <v>1</v>
      </c>
      <c r="B2" s="34"/>
      <c r="C2" s="34"/>
      <c r="D2" s="34"/>
      <c r="E2" s="34"/>
      <c r="F2" s="34"/>
    </row>
    <row r="3" spans="1:8" ht="54" customHeight="1">
      <c r="A3" s="51" t="s">
        <v>118</v>
      </c>
      <c r="B3" s="52"/>
      <c r="C3" s="52"/>
      <c r="D3" s="52"/>
      <c r="E3" s="52"/>
      <c r="F3" s="53"/>
    </row>
    <row r="4" spans="1:8">
      <c r="A4" s="2" t="s">
        <v>3</v>
      </c>
      <c r="B4" s="2" t="s">
        <v>4</v>
      </c>
      <c r="C4" s="2" t="s">
        <v>5</v>
      </c>
      <c r="D4" s="2" t="s">
        <v>6</v>
      </c>
      <c r="E4" s="2" t="s">
        <v>7</v>
      </c>
      <c r="F4" s="2" t="s">
        <v>8</v>
      </c>
    </row>
    <row r="5" spans="1:8" ht="173.25">
      <c r="A5" s="3" t="s">
        <v>119</v>
      </c>
      <c r="B5" s="18" t="s">
        <v>120</v>
      </c>
      <c r="C5" s="3">
        <v>7.9560000000000004</v>
      </c>
      <c r="D5" s="3" t="s">
        <v>121</v>
      </c>
      <c r="E5" s="3">
        <v>139.58000000000001</v>
      </c>
      <c r="F5" s="3">
        <f t="shared" ref="F5:F46" si="0">E5*C5</f>
        <v>1110.4984800000002</v>
      </c>
      <c r="H5" s="1" t="s">
        <v>122</v>
      </c>
    </row>
    <row r="6" spans="1:8" ht="120">
      <c r="A6" s="3" t="s">
        <v>123</v>
      </c>
      <c r="B6" s="3" t="s">
        <v>124</v>
      </c>
      <c r="C6" s="3">
        <v>1.621</v>
      </c>
      <c r="D6" s="3" t="s">
        <v>121</v>
      </c>
      <c r="E6" s="3">
        <v>415.58</v>
      </c>
      <c r="F6" s="3">
        <f t="shared" si="0"/>
        <v>673.65517999999997</v>
      </c>
    </row>
    <row r="7" spans="1:8" ht="60">
      <c r="A7" s="3" t="s">
        <v>125</v>
      </c>
      <c r="B7" s="3" t="s">
        <v>126</v>
      </c>
      <c r="C7" s="3">
        <v>8.73</v>
      </c>
      <c r="D7" s="3" t="s">
        <v>127</v>
      </c>
      <c r="E7" s="3">
        <v>322.35000000000002</v>
      </c>
      <c r="F7" s="3">
        <f t="shared" si="0"/>
        <v>2814.1155000000003</v>
      </c>
    </row>
    <row r="8" spans="1:8" ht="60">
      <c r="A8" s="3" t="s">
        <v>128</v>
      </c>
      <c r="B8" s="3" t="s">
        <v>129</v>
      </c>
      <c r="C8" s="3">
        <v>7.3</v>
      </c>
      <c r="D8" s="3" t="s">
        <v>121</v>
      </c>
      <c r="E8" s="3">
        <v>513.45000000000005</v>
      </c>
      <c r="F8" s="3">
        <f t="shared" si="0"/>
        <v>3748.1850000000004</v>
      </c>
    </row>
    <row r="9" spans="1:8" ht="120">
      <c r="A9" s="3" t="s">
        <v>130</v>
      </c>
      <c r="B9" s="3" t="s">
        <v>131</v>
      </c>
      <c r="C9" s="3">
        <v>1.0449999999999999</v>
      </c>
      <c r="D9" s="3" t="s">
        <v>121</v>
      </c>
      <c r="E9" s="3">
        <v>5444.32</v>
      </c>
      <c r="F9" s="3">
        <f t="shared" si="0"/>
        <v>5689.3143999999993</v>
      </c>
    </row>
    <row r="10" spans="1:8" ht="135">
      <c r="A10" s="3" t="s">
        <v>132</v>
      </c>
      <c r="B10" s="3" t="s">
        <v>133</v>
      </c>
      <c r="C10" s="3">
        <v>1.431</v>
      </c>
      <c r="D10" s="3" t="s">
        <v>121</v>
      </c>
      <c r="E10" s="3">
        <v>5891.97</v>
      </c>
      <c r="F10" s="3">
        <f t="shared" si="0"/>
        <v>8431.4090700000015</v>
      </c>
    </row>
    <row r="11" spans="1:8" ht="120">
      <c r="A11" s="3" t="s">
        <v>134</v>
      </c>
      <c r="B11" s="3" t="s">
        <v>135</v>
      </c>
      <c r="C11" s="3">
        <v>3.36</v>
      </c>
      <c r="D11" s="3" t="s">
        <v>121</v>
      </c>
      <c r="E11" s="3">
        <v>4975.78</v>
      </c>
      <c r="F11" s="3">
        <f t="shared" si="0"/>
        <v>16718.620799999997</v>
      </c>
    </row>
    <row r="12" spans="1:8" ht="150">
      <c r="A12" s="3" t="s">
        <v>136</v>
      </c>
      <c r="B12" s="3" t="s">
        <v>137</v>
      </c>
      <c r="C12" s="3">
        <v>3.5339999999999998</v>
      </c>
      <c r="D12" s="3" t="s">
        <v>127</v>
      </c>
      <c r="E12" s="3">
        <v>269.23</v>
      </c>
      <c r="F12" s="3">
        <f t="shared" si="0"/>
        <v>951.45882000000006</v>
      </c>
    </row>
    <row r="13" spans="1:8" ht="120">
      <c r="A13" s="3" t="s">
        <v>138</v>
      </c>
      <c r="B13" s="3" t="s">
        <v>139</v>
      </c>
      <c r="C13" s="3">
        <v>5.19</v>
      </c>
      <c r="D13" s="3" t="s">
        <v>121</v>
      </c>
      <c r="E13" s="3">
        <v>5098.8100000000004</v>
      </c>
      <c r="F13" s="3">
        <f t="shared" si="0"/>
        <v>26462.823900000003</v>
      </c>
    </row>
    <row r="14" spans="1:8" ht="135">
      <c r="A14" s="3" t="s">
        <v>140</v>
      </c>
      <c r="B14" s="3" t="s">
        <v>141</v>
      </c>
      <c r="C14" s="3">
        <v>0.71099999999999997</v>
      </c>
      <c r="D14" s="3" t="s">
        <v>121</v>
      </c>
      <c r="E14" s="3">
        <v>6092.63</v>
      </c>
      <c r="F14" s="3">
        <f t="shared" si="0"/>
        <v>4331.8599299999996</v>
      </c>
    </row>
    <row r="15" spans="1:8" ht="105">
      <c r="A15" s="3" t="s">
        <v>142</v>
      </c>
      <c r="B15" s="3" t="s">
        <v>143</v>
      </c>
      <c r="C15" s="3">
        <v>0.1076</v>
      </c>
      <c r="D15" s="3" t="s">
        <v>144</v>
      </c>
      <c r="E15" s="3">
        <v>79086.94</v>
      </c>
      <c r="F15" s="3">
        <f t="shared" si="0"/>
        <v>8509.7547439999998</v>
      </c>
    </row>
    <row r="16" spans="1:8" ht="120">
      <c r="A16" s="3" t="s">
        <v>145</v>
      </c>
      <c r="B16" s="3" t="s">
        <v>146</v>
      </c>
      <c r="C16" s="3">
        <v>2.1</v>
      </c>
      <c r="D16" s="3" t="s">
        <v>127</v>
      </c>
      <c r="E16" s="3">
        <v>3680.37</v>
      </c>
      <c r="F16" s="3">
        <f t="shared" si="0"/>
        <v>7728.777</v>
      </c>
    </row>
    <row r="17" spans="1:6" ht="225">
      <c r="A17" s="3" t="s">
        <v>147</v>
      </c>
      <c r="B17" s="3" t="s">
        <v>148</v>
      </c>
      <c r="C17" s="3">
        <v>1.08</v>
      </c>
      <c r="D17" s="3" t="s">
        <v>127</v>
      </c>
      <c r="E17" s="3">
        <v>4012.62</v>
      </c>
      <c r="F17" s="3">
        <f t="shared" si="0"/>
        <v>4333.6296000000002</v>
      </c>
    </row>
    <row r="18" spans="1:6" ht="90">
      <c r="A18" s="3" t="s">
        <v>149</v>
      </c>
      <c r="B18" s="3" t="s">
        <v>150</v>
      </c>
      <c r="C18" s="3">
        <v>30</v>
      </c>
      <c r="D18" s="3" t="s">
        <v>151</v>
      </c>
      <c r="E18" s="3">
        <v>73.459999999999994</v>
      </c>
      <c r="F18" s="3">
        <f t="shared" si="0"/>
        <v>2203.7999999999997</v>
      </c>
    </row>
    <row r="19" spans="1:6" ht="75">
      <c r="A19" s="3" t="s">
        <v>152</v>
      </c>
      <c r="B19" s="3" t="s">
        <v>153</v>
      </c>
      <c r="C19" s="3">
        <v>3.15</v>
      </c>
      <c r="D19" s="3" t="s">
        <v>127</v>
      </c>
      <c r="E19" s="3">
        <v>170.27</v>
      </c>
      <c r="F19" s="3">
        <f t="shared" si="0"/>
        <v>536.35050000000001</v>
      </c>
    </row>
    <row r="20" spans="1:6" ht="75">
      <c r="A20" s="3" t="s">
        <v>154</v>
      </c>
      <c r="B20" s="3" t="s">
        <v>155</v>
      </c>
      <c r="C20" s="3">
        <v>62.53</v>
      </c>
      <c r="D20" s="3" t="s">
        <v>127</v>
      </c>
      <c r="E20" s="3">
        <v>3644.82</v>
      </c>
      <c r="F20" s="3">
        <f t="shared" si="0"/>
        <v>227910.59460000001</v>
      </c>
    </row>
    <row r="21" spans="1:6" ht="135">
      <c r="A21" s="3" t="s">
        <v>156</v>
      </c>
      <c r="B21" s="3" t="s">
        <v>157</v>
      </c>
      <c r="C21" s="3">
        <v>15</v>
      </c>
      <c r="D21" s="3" t="s">
        <v>158</v>
      </c>
      <c r="E21" s="3">
        <v>669.62</v>
      </c>
      <c r="F21" s="3">
        <f t="shared" si="0"/>
        <v>10044.299999999999</v>
      </c>
    </row>
    <row r="22" spans="1:6" ht="90">
      <c r="A22" s="3" t="s">
        <v>159</v>
      </c>
      <c r="B22" s="3" t="s">
        <v>160</v>
      </c>
      <c r="C22" s="3">
        <v>3.15</v>
      </c>
      <c r="D22" s="3" t="s">
        <v>127</v>
      </c>
      <c r="E22" s="3">
        <v>102.42</v>
      </c>
      <c r="F22" s="3">
        <f t="shared" si="0"/>
        <v>322.62299999999999</v>
      </c>
    </row>
    <row r="23" spans="1:6" ht="75">
      <c r="A23" s="3" t="s">
        <v>161</v>
      </c>
      <c r="B23" s="3" t="s">
        <v>162</v>
      </c>
      <c r="C23" s="3">
        <v>7.15</v>
      </c>
      <c r="D23" s="3" t="s">
        <v>127</v>
      </c>
      <c r="E23" s="3">
        <v>61.9</v>
      </c>
      <c r="F23" s="3">
        <f t="shared" si="0"/>
        <v>442.58500000000004</v>
      </c>
    </row>
    <row r="24" spans="1:6" ht="30">
      <c r="A24" s="7">
        <v>20</v>
      </c>
      <c r="B24" s="3" t="s">
        <v>163</v>
      </c>
      <c r="C24" s="3">
        <v>1</v>
      </c>
      <c r="D24" s="3" t="s">
        <v>11</v>
      </c>
      <c r="E24" s="3">
        <v>16144</v>
      </c>
      <c r="F24" s="3">
        <f t="shared" si="0"/>
        <v>16144</v>
      </c>
    </row>
    <row r="25" spans="1:6" ht="141.75">
      <c r="A25" s="7">
        <v>21</v>
      </c>
      <c r="B25" s="18" t="s">
        <v>164</v>
      </c>
      <c r="C25" s="3" t="s">
        <v>165</v>
      </c>
      <c r="D25" s="3" t="s">
        <v>158</v>
      </c>
      <c r="E25" s="3">
        <v>378.29</v>
      </c>
      <c r="F25" s="3">
        <f t="shared" si="0"/>
        <v>11348.7</v>
      </c>
    </row>
    <row r="26" spans="1:6">
      <c r="A26" s="3" t="s">
        <v>76</v>
      </c>
      <c r="B26" s="3" t="s">
        <v>166</v>
      </c>
      <c r="C26" s="3" t="s">
        <v>167</v>
      </c>
      <c r="D26" s="3" t="s">
        <v>158</v>
      </c>
      <c r="E26" s="3">
        <v>285.44</v>
      </c>
      <c r="F26" s="3">
        <f t="shared" si="0"/>
        <v>5708.8</v>
      </c>
    </row>
    <row r="27" spans="1:6">
      <c r="A27" s="3" t="s">
        <v>78</v>
      </c>
      <c r="B27" s="3" t="s">
        <v>168</v>
      </c>
      <c r="C27" s="3" t="s">
        <v>169</v>
      </c>
      <c r="D27" s="3" t="s">
        <v>158</v>
      </c>
      <c r="E27" s="3">
        <v>230.32</v>
      </c>
      <c r="F27" s="3">
        <f t="shared" si="0"/>
        <v>11516</v>
      </c>
    </row>
    <row r="28" spans="1:6">
      <c r="A28" s="3" t="s">
        <v>80</v>
      </c>
      <c r="B28" s="3" t="s">
        <v>170</v>
      </c>
      <c r="C28" s="3" t="s">
        <v>169</v>
      </c>
      <c r="D28" s="3" t="s">
        <v>158</v>
      </c>
      <c r="E28" s="3">
        <v>167.35</v>
      </c>
      <c r="F28" s="3">
        <f t="shared" si="0"/>
        <v>8367.5</v>
      </c>
    </row>
    <row r="29" spans="1:6" ht="60">
      <c r="A29" s="7">
        <v>22</v>
      </c>
      <c r="B29" s="3" t="s">
        <v>171</v>
      </c>
      <c r="C29" s="3" t="s">
        <v>172</v>
      </c>
      <c r="D29" s="3" t="s">
        <v>11</v>
      </c>
      <c r="E29" s="3">
        <v>270.49</v>
      </c>
      <c r="F29" s="3">
        <f t="shared" si="0"/>
        <v>1622.94</v>
      </c>
    </row>
    <row r="30" spans="1:6">
      <c r="A30" s="3" t="s">
        <v>76</v>
      </c>
      <c r="B30" s="3" t="s">
        <v>173</v>
      </c>
      <c r="C30" s="3" t="s">
        <v>172</v>
      </c>
      <c r="D30" s="3" t="s">
        <v>11</v>
      </c>
      <c r="E30" s="3">
        <v>192.68</v>
      </c>
      <c r="F30" s="3">
        <f t="shared" si="0"/>
        <v>1156.08</v>
      </c>
    </row>
    <row r="31" spans="1:6">
      <c r="A31" s="3" t="s">
        <v>78</v>
      </c>
      <c r="B31" s="3" t="s">
        <v>174</v>
      </c>
      <c r="C31" s="3" t="s">
        <v>172</v>
      </c>
      <c r="D31" s="3" t="s">
        <v>11</v>
      </c>
      <c r="E31" s="3">
        <v>148.87</v>
      </c>
      <c r="F31" s="3">
        <f t="shared" si="0"/>
        <v>893.22</v>
      </c>
    </row>
    <row r="32" spans="1:6">
      <c r="A32" s="3" t="s">
        <v>80</v>
      </c>
      <c r="B32" s="3" t="s">
        <v>175</v>
      </c>
      <c r="C32" s="3" t="s">
        <v>172</v>
      </c>
      <c r="D32" s="3" t="s">
        <v>11</v>
      </c>
      <c r="E32" s="3">
        <v>119.86</v>
      </c>
      <c r="F32" s="3">
        <f t="shared" si="0"/>
        <v>719.16</v>
      </c>
    </row>
    <row r="33" spans="1:6">
      <c r="A33" s="3" t="s">
        <v>82</v>
      </c>
      <c r="B33" s="3" t="s">
        <v>176</v>
      </c>
      <c r="C33" s="3" t="s">
        <v>172</v>
      </c>
      <c r="D33" s="3" t="s">
        <v>177</v>
      </c>
      <c r="E33" s="3">
        <v>296.39999999999998</v>
      </c>
      <c r="F33" s="3">
        <f t="shared" si="0"/>
        <v>1778.3999999999999</v>
      </c>
    </row>
    <row r="34" spans="1:6">
      <c r="A34" s="3" t="s">
        <v>84</v>
      </c>
      <c r="B34" s="3" t="s">
        <v>178</v>
      </c>
      <c r="C34" s="3" t="s">
        <v>179</v>
      </c>
      <c r="D34" s="3" t="s">
        <v>177</v>
      </c>
      <c r="E34" s="3">
        <v>237.83</v>
      </c>
      <c r="F34" s="3">
        <f t="shared" si="0"/>
        <v>951.32</v>
      </c>
    </row>
    <row r="35" spans="1:6">
      <c r="A35" s="3" t="s">
        <v>180</v>
      </c>
      <c r="B35" s="3" t="s">
        <v>181</v>
      </c>
      <c r="C35" s="3" t="s">
        <v>179</v>
      </c>
      <c r="D35" s="3" t="s">
        <v>177</v>
      </c>
      <c r="E35" s="3">
        <v>174.06</v>
      </c>
      <c r="F35" s="3">
        <f t="shared" si="0"/>
        <v>696.24</v>
      </c>
    </row>
    <row r="36" spans="1:6">
      <c r="A36" s="3" t="s">
        <v>182</v>
      </c>
      <c r="B36" s="3" t="s">
        <v>183</v>
      </c>
      <c r="C36" s="3" t="s">
        <v>179</v>
      </c>
      <c r="D36" s="3" t="s">
        <v>177</v>
      </c>
      <c r="E36" s="3">
        <v>136.16</v>
      </c>
      <c r="F36" s="3">
        <f t="shared" si="0"/>
        <v>544.64</v>
      </c>
    </row>
    <row r="37" spans="1:6">
      <c r="A37" s="3" t="s">
        <v>184</v>
      </c>
      <c r="B37" s="3" t="s">
        <v>185</v>
      </c>
      <c r="C37" s="3" t="s">
        <v>179</v>
      </c>
      <c r="D37" s="3" t="s">
        <v>177</v>
      </c>
      <c r="E37" s="3">
        <v>213.43</v>
      </c>
      <c r="F37" s="3">
        <f t="shared" si="0"/>
        <v>853.72</v>
      </c>
    </row>
    <row r="38" spans="1:6">
      <c r="A38" s="3" t="s">
        <v>186</v>
      </c>
      <c r="B38" s="3" t="s">
        <v>187</v>
      </c>
      <c r="C38" s="3" t="s">
        <v>179</v>
      </c>
      <c r="D38" s="3" t="s">
        <v>177</v>
      </c>
      <c r="E38" s="3">
        <v>168.85</v>
      </c>
      <c r="F38" s="3">
        <f t="shared" si="0"/>
        <v>675.4</v>
      </c>
    </row>
    <row r="39" spans="1:6">
      <c r="A39" s="3" t="s">
        <v>188</v>
      </c>
      <c r="B39" s="3" t="s">
        <v>189</v>
      </c>
      <c r="C39" s="3" t="s">
        <v>179</v>
      </c>
      <c r="D39" s="3" t="s">
        <v>177</v>
      </c>
      <c r="E39" s="3">
        <v>140.6</v>
      </c>
      <c r="F39" s="3">
        <f t="shared" si="0"/>
        <v>562.4</v>
      </c>
    </row>
    <row r="40" spans="1:6">
      <c r="A40" s="3" t="s">
        <v>190</v>
      </c>
      <c r="B40" s="3" t="s">
        <v>191</v>
      </c>
      <c r="C40" s="3" t="s">
        <v>179</v>
      </c>
      <c r="D40" s="3" t="s">
        <v>177</v>
      </c>
      <c r="E40" s="3">
        <v>116.29</v>
      </c>
      <c r="F40" s="3">
        <f t="shared" si="0"/>
        <v>465.16</v>
      </c>
    </row>
    <row r="41" spans="1:6">
      <c r="A41" s="3" t="s">
        <v>192</v>
      </c>
      <c r="B41" s="3" t="s">
        <v>193</v>
      </c>
      <c r="C41" s="3" t="s">
        <v>179</v>
      </c>
      <c r="D41" s="3" t="s">
        <v>177</v>
      </c>
      <c r="E41" s="3">
        <v>315.66000000000003</v>
      </c>
      <c r="F41" s="3">
        <f t="shared" si="0"/>
        <v>1262.6400000000001</v>
      </c>
    </row>
    <row r="42" spans="1:6">
      <c r="A42" s="3" t="s">
        <v>194</v>
      </c>
      <c r="B42" s="3" t="s">
        <v>195</v>
      </c>
      <c r="C42" s="3" t="s">
        <v>179</v>
      </c>
      <c r="D42" s="3" t="s">
        <v>177</v>
      </c>
      <c r="E42" s="3">
        <v>278.91000000000003</v>
      </c>
      <c r="F42" s="3">
        <f t="shared" si="0"/>
        <v>1115.6400000000001</v>
      </c>
    </row>
    <row r="43" spans="1:6">
      <c r="A43" s="3" t="s">
        <v>196</v>
      </c>
      <c r="B43" s="3" t="s">
        <v>197</v>
      </c>
      <c r="C43" s="3" t="s">
        <v>179</v>
      </c>
      <c r="D43" s="3" t="s">
        <v>177</v>
      </c>
      <c r="E43" s="3">
        <v>196.54</v>
      </c>
      <c r="F43" s="3">
        <f t="shared" si="0"/>
        <v>786.16</v>
      </c>
    </row>
    <row r="44" spans="1:6">
      <c r="A44" s="3" t="s">
        <v>198</v>
      </c>
      <c r="B44" s="3" t="s">
        <v>199</v>
      </c>
      <c r="C44" s="3" t="s">
        <v>179</v>
      </c>
      <c r="D44" s="3" t="s">
        <v>177</v>
      </c>
      <c r="E44" s="3">
        <v>160.11000000000001</v>
      </c>
      <c r="F44" s="3">
        <f t="shared" si="0"/>
        <v>640.44000000000005</v>
      </c>
    </row>
    <row r="45" spans="1:6" ht="45">
      <c r="A45" s="7">
        <v>23</v>
      </c>
      <c r="B45" s="3" t="s">
        <v>200</v>
      </c>
      <c r="C45" s="3" t="s">
        <v>201</v>
      </c>
      <c r="D45" s="3" t="s">
        <v>11</v>
      </c>
      <c r="E45" s="3">
        <v>40</v>
      </c>
      <c r="F45" s="3">
        <f t="shared" si="0"/>
        <v>400</v>
      </c>
    </row>
    <row r="46" spans="1:6" ht="45">
      <c r="A46" s="7">
        <v>24</v>
      </c>
      <c r="B46" s="3" t="s">
        <v>202</v>
      </c>
      <c r="C46" s="3" t="s">
        <v>172</v>
      </c>
      <c r="D46" s="3" t="s">
        <v>177</v>
      </c>
      <c r="E46" s="3">
        <v>201</v>
      </c>
      <c r="F46" s="3">
        <f t="shared" si="0"/>
        <v>1206</v>
      </c>
    </row>
    <row r="47" spans="1:6" ht="150">
      <c r="A47" s="7">
        <v>25</v>
      </c>
      <c r="B47" s="3" t="s">
        <v>203</v>
      </c>
      <c r="C47" s="3" t="s">
        <v>204</v>
      </c>
      <c r="D47" s="3" t="s">
        <v>177</v>
      </c>
      <c r="E47" s="3" t="s">
        <v>205</v>
      </c>
      <c r="F47" s="3">
        <v>24800</v>
      </c>
    </row>
    <row r="48" spans="1:6" ht="45">
      <c r="A48" s="3" t="s">
        <v>206</v>
      </c>
      <c r="B48" s="3" t="s">
        <v>207</v>
      </c>
      <c r="C48" s="3" t="s">
        <v>208</v>
      </c>
      <c r="D48" s="3" t="s">
        <v>127</v>
      </c>
      <c r="E48" s="3">
        <v>748.9</v>
      </c>
      <c r="F48" s="3">
        <f t="shared" ref="F48:F68" si="1">E48*C48</f>
        <v>8986.7999999999993</v>
      </c>
    </row>
    <row r="49" spans="1:6" ht="105">
      <c r="A49" s="7">
        <v>27</v>
      </c>
      <c r="B49" s="3" t="s">
        <v>209</v>
      </c>
      <c r="C49" s="3" t="s">
        <v>210</v>
      </c>
      <c r="D49" s="3" t="s">
        <v>177</v>
      </c>
      <c r="E49" s="3">
        <v>1810</v>
      </c>
      <c r="F49" s="3">
        <f t="shared" si="1"/>
        <v>3620</v>
      </c>
    </row>
    <row r="50" spans="1:6" ht="75">
      <c r="A50" s="3" t="s">
        <v>211</v>
      </c>
      <c r="B50" s="3" t="s">
        <v>212</v>
      </c>
      <c r="C50" s="3" t="s">
        <v>213</v>
      </c>
      <c r="D50" s="3" t="s">
        <v>121</v>
      </c>
      <c r="E50" s="3">
        <v>86.32</v>
      </c>
      <c r="F50" s="3">
        <f t="shared" si="1"/>
        <v>1294.8</v>
      </c>
    </row>
    <row r="51" spans="1:6" ht="150">
      <c r="A51" s="3" t="s">
        <v>214</v>
      </c>
      <c r="B51" s="3" t="s">
        <v>215</v>
      </c>
      <c r="C51" s="3">
        <v>50</v>
      </c>
      <c r="D51" s="3" t="s">
        <v>158</v>
      </c>
      <c r="E51" s="3">
        <v>863.45</v>
      </c>
      <c r="F51" s="3">
        <f t="shared" si="1"/>
        <v>43172.5</v>
      </c>
    </row>
    <row r="52" spans="1:6">
      <c r="A52" s="3" t="s">
        <v>76</v>
      </c>
      <c r="B52" s="3" t="s">
        <v>216</v>
      </c>
      <c r="C52" s="3">
        <v>175</v>
      </c>
      <c r="D52" s="3" t="s">
        <v>158</v>
      </c>
      <c r="E52" s="3">
        <v>989.79</v>
      </c>
      <c r="F52" s="3">
        <f t="shared" si="1"/>
        <v>173213.25</v>
      </c>
    </row>
    <row r="53" spans="1:6" ht="105">
      <c r="A53" s="3" t="s">
        <v>217</v>
      </c>
      <c r="B53" s="3" t="s">
        <v>218</v>
      </c>
      <c r="C53" s="3">
        <v>18</v>
      </c>
      <c r="D53" s="3" t="s">
        <v>158</v>
      </c>
      <c r="E53" s="3">
        <v>1609.3</v>
      </c>
      <c r="F53" s="3">
        <f t="shared" si="1"/>
        <v>28967.399999999998</v>
      </c>
    </row>
    <row r="54" spans="1:6" ht="90">
      <c r="A54" s="7">
        <v>31</v>
      </c>
      <c r="B54" s="3" t="s">
        <v>219</v>
      </c>
      <c r="C54" s="3">
        <v>2</v>
      </c>
      <c r="D54" s="3" t="s">
        <v>220</v>
      </c>
      <c r="E54" s="3">
        <v>3281.48</v>
      </c>
      <c r="F54" s="3">
        <f t="shared" si="1"/>
        <v>6562.96</v>
      </c>
    </row>
    <row r="55" spans="1:6" ht="45">
      <c r="A55" s="3" t="s">
        <v>221</v>
      </c>
      <c r="B55" s="3" t="s">
        <v>222</v>
      </c>
      <c r="C55" s="3">
        <v>1</v>
      </c>
      <c r="D55" s="3" t="s">
        <v>223</v>
      </c>
      <c r="E55" s="3">
        <v>229.9</v>
      </c>
      <c r="F55" s="3">
        <f t="shared" si="1"/>
        <v>229.9</v>
      </c>
    </row>
    <row r="56" spans="1:6" ht="180.75">
      <c r="A56" s="7">
        <v>33</v>
      </c>
      <c r="B56" s="3" t="s">
        <v>224</v>
      </c>
      <c r="C56" s="3">
        <v>1</v>
      </c>
      <c r="D56" s="3" t="s">
        <v>177</v>
      </c>
      <c r="E56" s="3">
        <v>27145.439999999999</v>
      </c>
      <c r="F56" s="3">
        <f t="shared" si="1"/>
        <v>27145.439999999999</v>
      </c>
    </row>
    <row r="57" spans="1:6" ht="30">
      <c r="A57" s="7">
        <v>34</v>
      </c>
      <c r="B57" s="3" t="s">
        <v>225</v>
      </c>
      <c r="C57" s="3" t="s">
        <v>226</v>
      </c>
      <c r="D57" s="3" t="s">
        <v>227</v>
      </c>
      <c r="E57" s="3">
        <v>86.21</v>
      </c>
      <c r="F57" s="3">
        <f t="shared" si="1"/>
        <v>12931.499999999998</v>
      </c>
    </row>
    <row r="58" spans="1:6" ht="45">
      <c r="A58" s="7">
        <v>35</v>
      </c>
      <c r="B58" s="3" t="s">
        <v>228</v>
      </c>
      <c r="C58" s="3" t="s">
        <v>229</v>
      </c>
      <c r="D58" s="3" t="s">
        <v>227</v>
      </c>
      <c r="E58" s="3">
        <v>151</v>
      </c>
      <c r="F58" s="3">
        <f t="shared" si="1"/>
        <v>18875</v>
      </c>
    </row>
    <row r="59" spans="1:6" ht="30">
      <c r="A59" s="7">
        <v>36</v>
      </c>
      <c r="B59" s="3" t="s">
        <v>230</v>
      </c>
      <c r="C59" s="3">
        <v>1</v>
      </c>
      <c r="D59" s="3" t="s">
        <v>177</v>
      </c>
      <c r="E59" s="3">
        <v>3200</v>
      </c>
      <c r="F59" s="3">
        <f t="shared" si="1"/>
        <v>3200</v>
      </c>
    </row>
    <row r="60" spans="1:6" ht="45">
      <c r="A60" s="7">
        <v>37</v>
      </c>
      <c r="B60" s="3" t="s">
        <v>231</v>
      </c>
      <c r="C60" s="3">
        <v>1</v>
      </c>
      <c r="D60" s="3" t="s">
        <v>177</v>
      </c>
      <c r="E60" s="3">
        <v>8500</v>
      </c>
      <c r="F60" s="3">
        <f t="shared" si="1"/>
        <v>8500</v>
      </c>
    </row>
    <row r="61" spans="1:6" ht="30">
      <c r="A61" s="7">
        <v>38</v>
      </c>
      <c r="B61" s="3" t="s">
        <v>232</v>
      </c>
      <c r="C61" s="3">
        <v>1</v>
      </c>
      <c r="D61" s="3" t="s">
        <v>177</v>
      </c>
      <c r="E61" s="3">
        <v>1500</v>
      </c>
      <c r="F61" s="3">
        <f t="shared" si="1"/>
        <v>1500</v>
      </c>
    </row>
    <row r="62" spans="1:6" ht="30">
      <c r="A62" s="7">
        <v>39</v>
      </c>
      <c r="B62" s="3" t="s">
        <v>233</v>
      </c>
      <c r="C62" s="3" t="s">
        <v>234</v>
      </c>
      <c r="D62" s="3" t="s">
        <v>177</v>
      </c>
      <c r="E62" s="3">
        <v>1500</v>
      </c>
      <c r="F62" s="3">
        <f t="shared" si="1"/>
        <v>1500</v>
      </c>
    </row>
    <row r="63" spans="1:6" ht="45">
      <c r="A63" s="7">
        <v>40</v>
      </c>
      <c r="B63" s="3" t="s">
        <v>235</v>
      </c>
      <c r="C63" s="3">
        <v>1</v>
      </c>
      <c r="D63" s="3" t="s">
        <v>177</v>
      </c>
      <c r="E63" s="3">
        <v>8500</v>
      </c>
      <c r="F63" s="3">
        <f t="shared" si="1"/>
        <v>8500</v>
      </c>
    </row>
    <row r="64" spans="1:6" ht="45">
      <c r="A64" s="7">
        <v>41</v>
      </c>
      <c r="B64" s="3" t="s">
        <v>236</v>
      </c>
      <c r="C64" s="3">
        <v>1</v>
      </c>
      <c r="D64" s="3" t="s">
        <v>177</v>
      </c>
      <c r="E64" s="3">
        <v>1500</v>
      </c>
      <c r="F64" s="3">
        <f t="shared" si="1"/>
        <v>1500</v>
      </c>
    </row>
    <row r="65" spans="1:6" ht="30">
      <c r="A65" s="7">
        <v>42</v>
      </c>
      <c r="B65" s="3" t="s">
        <v>237</v>
      </c>
      <c r="C65" s="3">
        <v>1</v>
      </c>
      <c r="D65" s="3" t="s">
        <v>177</v>
      </c>
      <c r="E65" s="3">
        <v>3000</v>
      </c>
      <c r="F65" s="3">
        <f t="shared" si="1"/>
        <v>3000</v>
      </c>
    </row>
    <row r="66" spans="1:6" ht="45">
      <c r="A66" s="7">
        <v>43</v>
      </c>
      <c r="B66" s="3" t="s">
        <v>238</v>
      </c>
      <c r="C66" s="3" t="s">
        <v>165</v>
      </c>
      <c r="D66" s="3" t="s">
        <v>239</v>
      </c>
      <c r="E66" s="3">
        <v>139.08000000000001</v>
      </c>
      <c r="F66" s="3">
        <f t="shared" si="1"/>
        <v>4172.4000000000005</v>
      </c>
    </row>
    <row r="67" spans="1:6" ht="30">
      <c r="A67" s="7">
        <v>44</v>
      </c>
      <c r="B67" s="3" t="s">
        <v>240</v>
      </c>
      <c r="C67" s="3">
        <v>1</v>
      </c>
      <c r="D67" s="3" t="s">
        <v>241</v>
      </c>
      <c r="E67" s="3">
        <v>2500</v>
      </c>
      <c r="F67" s="3">
        <f t="shared" si="1"/>
        <v>2500</v>
      </c>
    </row>
    <row r="68" spans="1:6" ht="30">
      <c r="A68" s="7">
        <v>45</v>
      </c>
      <c r="B68" s="3" t="s">
        <v>242</v>
      </c>
      <c r="C68" s="3" t="s">
        <v>234</v>
      </c>
      <c r="D68" s="3" t="s">
        <v>177</v>
      </c>
      <c r="E68" s="3">
        <v>7851</v>
      </c>
      <c r="F68" s="3">
        <f t="shared" si="1"/>
        <v>7851</v>
      </c>
    </row>
    <row r="69" spans="1:6" ht="30">
      <c r="A69" s="3" t="s">
        <v>243</v>
      </c>
      <c r="B69" s="3" t="s">
        <v>244</v>
      </c>
      <c r="C69" s="1">
        <v>0.35</v>
      </c>
      <c r="D69" s="3" t="s">
        <v>15</v>
      </c>
      <c r="E69" s="3">
        <v>878.79</v>
      </c>
      <c r="F69" s="3">
        <f>C69*E69</f>
        <v>307.57649999999995</v>
      </c>
    </row>
    <row r="70" spans="1:6" ht="105">
      <c r="A70" s="3" t="s">
        <v>245</v>
      </c>
      <c r="B70" s="3" t="s">
        <v>246</v>
      </c>
      <c r="C70" s="3">
        <v>1.42</v>
      </c>
      <c r="D70" s="3" t="s">
        <v>15</v>
      </c>
      <c r="E70" s="3">
        <v>153.84</v>
      </c>
      <c r="F70" s="3">
        <f t="shared" ref="F70:F82" si="2">C70*E70</f>
        <v>218.4528</v>
      </c>
    </row>
    <row r="71" spans="1:6" ht="120">
      <c r="A71" s="3" t="s">
        <v>247</v>
      </c>
      <c r="B71" s="3" t="s">
        <v>248</v>
      </c>
      <c r="C71" s="3">
        <v>2.3199999999999998</v>
      </c>
      <c r="D71" s="3" t="s">
        <v>45</v>
      </c>
      <c r="E71" s="3">
        <v>415.58</v>
      </c>
      <c r="F71" s="3">
        <f t="shared" si="2"/>
        <v>964.14559999999994</v>
      </c>
    </row>
    <row r="72" spans="1:6" ht="75">
      <c r="A72" s="3" t="s">
        <v>249</v>
      </c>
      <c r="B72" s="3" t="s">
        <v>250</v>
      </c>
      <c r="C72" s="3">
        <v>2.3199999999999998</v>
      </c>
      <c r="D72" s="3" t="s">
        <v>45</v>
      </c>
      <c r="E72" s="3">
        <v>329.83</v>
      </c>
      <c r="F72" s="3">
        <f t="shared" si="2"/>
        <v>765.20559999999989</v>
      </c>
    </row>
    <row r="73" spans="1:6" ht="75">
      <c r="A73" s="3" t="s">
        <v>251</v>
      </c>
      <c r="B73" s="3" t="s">
        <v>252</v>
      </c>
      <c r="C73" s="3">
        <v>0.9</v>
      </c>
      <c r="D73" s="3" t="s">
        <v>15</v>
      </c>
      <c r="E73" s="3">
        <v>5262.06</v>
      </c>
      <c r="F73" s="3">
        <f t="shared" si="2"/>
        <v>4735.8540000000003</v>
      </c>
    </row>
    <row r="74" spans="1:6" ht="87">
      <c r="A74" s="3" t="s">
        <v>253</v>
      </c>
      <c r="B74" s="3" t="s">
        <v>254</v>
      </c>
      <c r="C74" s="3">
        <v>0.25</v>
      </c>
      <c r="D74" s="3" t="s">
        <v>15</v>
      </c>
      <c r="E74" s="3">
        <v>5444.32</v>
      </c>
      <c r="F74" s="3">
        <f t="shared" si="2"/>
        <v>1361.08</v>
      </c>
    </row>
    <row r="75" spans="1:6" ht="75">
      <c r="A75" s="3" t="s">
        <v>255</v>
      </c>
      <c r="B75" s="3" t="s">
        <v>256</v>
      </c>
      <c r="C75" s="3">
        <v>2.48</v>
      </c>
      <c r="D75" s="3" t="s">
        <v>45</v>
      </c>
      <c r="E75" s="3">
        <v>162.13</v>
      </c>
      <c r="F75" s="3">
        <f t="shared" si="2"/>
        <v>402.08240000000001</v>
      </c>
    </row>
    <row r="76" spans="1:6" ht="40.5">
      <c r="A76" s="3" t="s">
        <v>257</v>
      </c>
      <c r="B76" s="3" t="s">
        <v>258</v>
      </c>
      <c r="C76" s="3">
        <v>2.48</v>
      </c>
      <c r="D76" s="3" t="s">
        <v>45</v>
      </c>
      <c r="E76" s="3">
        <v>51.66</v>
      </c>
      <c r="F76" s="3">
        <f t="shared" si="2"/>
        <v>128.11679999999998</v>
      </c>
    </row>
    <row r="77" spans="1:6" ht="135">
      <c r="A77" s="3" t="s">
        <v>259</v>
      </c>
      <c r="B77" s="3" t="s">
        <v>141</v>
      </c>
      <c r="C77" s="3">
        <v>0.19</v>
      </c>
      <c r="D77" s="3" t="s">
        <v>15</v>
      </c>
      <c r="E77" s="3">
        <v>6092.63</v>
      </c>
      <c r="F77" s="3">
        <f t="shared" si="2"/>
        <v>1157.5997</v>
      </c>
    </row>
    <row r="78" spans="1:6" ht="75">
      <c r="A78" s="3" t="s">
        <v>260</v>
      </c>
      <c r="B78" s="3" t="s">
        <v>261</v>
      </c>
      <c r="C78" s="3">
        <v>24</v>
      </c>
      <c r="D78" s="3" t="s">
        <v>262</v>
      </c>
      <c r="E78" s="3">
        <v>77.25</v>
      </c>
      <c r="F78" s="3">
        <f t="shared" si="2"/>
        <v>1854</v>
      </c>
    </row>
    <row r="79" spans="1:6">
      <c r="A79" s="7">
        <v>56</v>
      </c>
      <c r="B79" s="3" t="s">
        <v>263</v>
      </c>
      <c r="C79" s="3"/>
      <c r="D79" s="3"/>
      <c r="E79" s="3"/>
      <c r="F79" s="3">
        <f t="shared" si="2"/>
        <v>0</v>
      </c>
    </row>
    <row r="80" spans="1:6" ht="16.5">
      <c r="A80" s="3" t="s">
        <v>47</v>
      </c>
      <c r="B80" s="3" t="s">
        <v>264</v>
      </c>
      <c r="C80" s="3">
        <v>0.55000000000000004</v>
      </c>
      <c r="D80" s="3" t="s">
        <v>265</v>
      </c>
      <c r="E80" s="3">
        <v>786.44</v>
      </c>
      <c r="F80" s="3">
        <f t="shared" si="2"/>
        <v>432.54200000000009</v>
      </c>
    </row>
    <row r="81" spans="1:6">
      <c r="A81" s="3" t="s">
        <v>49</v>
      </c>
      <c r="B81" s="3" t="s">
        <v>266</v>
      </c>
      <c r="C81" s="3">
        <v>414</v>
      </c>
      <c r="D81" s="3" t="s">
        <v>267</v>
      </c>
      <c r="E81" s="3">
        <v>636.6</v>
      </c>
      <c r="F81" s="3">
        <v>264</v>
      </c>
    </row>
    <row r="82" spans="1:6" ht="16.5">
      <c r="A82" s="3" t="s">
        <v>268</v>
      </c>
      <c r="B82" s="3" t="s">
        <v>269</v>
      </c>
      <c r="C82" s="3">
        <v>0.23</v>
      </c>
      <c r="D82" s="3" t="s">
        <v>265</v>
      </c>
      <c r="E82" s="3">
        <v>436.52</v>
      </c>
      <c r="F82" s="3">
        <f t="shared" si="2"/>
        <v>100.39960000000001</v>
      </c>
    </row>
    <row r="83" spans="1:6">
      <c r="A83" s="3"/>
      <c r="B83" s="3"/>
      <c r="C83" s="3"/>
      <c r="D83" s="3"/>
      <c r="E83" s="3" t="s">
        <v>58</v>
      </c>
      <c r="F83" s="3">
        <f>SUM(F5:F82)</f>
        <v>807092.92052399996</v>
      </c>
    </row>
    <row r="84" spans="1:6" ht="30">
      <c r="A84" s="4"/>
      <c r="B84" s="5"/>
      <c r="C84" s="6"/>
      <c r="D84" s="7"/>
      <c r="E84" s="3" t="s">
        <v>59</v>
      </c>
      <c r="F84" s="3">
        <f>F83*12/100</f>
        <v>96851.150462879988</v>
      </c>
    </row>
    <row r="85" spans="1:6">
      <c r="A85" s="4"/>
      <c r="B85" s="5"/>
      <c r="C85" s="6"/>
      <c r="D85" s="7"/>
      <c r="E85" s="3"/>
      <c r="F85" s="3">
        <f>F84+F83</f>
        <v>903944.07098687999</v>
      </c>
    </row>
    <row r="86" spans="1:6" ht="30">
      <c r="A86" s="4"/>
      <c r="B86" s="5"/>
      <c r="C86" s="6"/>
      <c r="D86" s="7"/>
      <c r="E86" s="3" t="s">
        <v>60</v>
      </c>
      <c r="F86" s="3">
        <f>F85*1/100</f>
        <v>9039.4407098688007</v>
      </c>
    </row>
    <row r="87" spans="1:6">
      <c r="A87" s="4"/>
      <c r="B87" s="5"/>
      <c r="C87" s="6"/>
      <c r="D87" s="7"/>
      <c r="E87" s="3" t="s">
        <v>58</v>
      </c>
      <c r="F87" s="3">
        <f>F86+F85</f>
        <v>912983.51169674878</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2022-09-08T03:49:36Z</cp:lastPrinted>
  <dcterms:created xsi:type="dcterms:W3CDTF">2022-09-08T03:04:51Z</dcterms:created>
  <dcterms:modified xsi:type="dcterms:W3CDTF">2022-09-08T08:01:26Z</dcterms:modified>
</cp:coreProperties>
</file>