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60" windowWidth="19815" windowHeight="7650"/>
  </bookViews>
  <sheets>
    <sheet name="Shh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 name="Sheet17" sheetId="17" r:id="rId17"/>
    <sheet name="Sheet18" sheetId="18" r:id="rId18"/>
  </sheets>
  <calcPr calcId="124519"/>
</workbook>
</file>

<file path=xl/calcChain.xml><?xml version="1.0" encoding="utf-8"?>
<calcChain xmlns="http://schemas.openxmlformats.org/spreadsheetml/2006/main">
  <c r="F16" i="12"/>
  <c r="F15"/>
  <c r="F14"/>
  <c r="F13"/>
  <c r="F12"/>
  <c r="F10"/>
  <c r="F9"/>
  <c r="F8"/>
  <c r="F7"/>
  <c r="F6"/>
  <c r="F5"/>
  <c r="F16" i="11"/>
  <c r="F15"/>
  <c r="F14"/>
  <c r="F13"/>
  <c r="F12"/>
  <c r="F10"/>
  <c r="F9"/>
  <c r="F8"/>
  <c r="F7"/>
  <c r="F6"/>
  <c r="F5"/>
  <c r="F16" i="10"/>
  <c r="F15"/>
  <c r="F14"/>
  <c r="F13"/>
  <c r="F12"/>
  <c r="F10"/>
  <c r="F9"/>
  <c r="F8"/>
  <c r="F7"/>
  <c r="F6"/>
  <c r="F5"/>
  <c r="F17" s="1"/>
  <c r="F16" i="9"/>
  <c r="F15"/>
  <c r="F14"/>
  <c r="F13"/>
  <c r="F12"/>
  <c r="F10"/>
  <c r="F9"/>
  <c r="F8"/>
  <c r="F7"/>
  <c r="F6"/>
  <c r="F5"/>
  <c r="F17" s="1"/>
  <c r="F17" i="12" l="1"/>
  <c r="F18" s="1"/>
  <c r="F19" s="1"/>
  <c r="F17" i="11"/>
  <c r="F18" s="1"/>
  <c r="F19" s="1"/>
  <c r="F18" i="10"/>
  <c r="F19" s="1"/>
  <c r="F18" i="9"/>
  <c r="F19" s="1"/>
  <c r="F20" i="12" l="1"/>
  <c r="F21" s="1"/>
  <c r="F20" i="11"/>
  <c r="F21" s="1"/>
  <c r="F20" i="10"/>
  <c r="F21" s="1"/>
  <c r="F20" i="9"/>
  <c r="F21" s="1"/>
  <c r="H19" i="8" l="1"/>
  <c r="H18"/>
  <c r="H17"/>
  <c r="H16"/>
  <c r="H15"/>
  <c r="H14"/>
  <c r="H13"/>
  <c r="H12"/>
  <c r="H11"/>
  <c r="H10"/>
  <c r="H9"/>
  <c r="H8"/>
  <c r="H7"/>
  <c r="H6"/>
  <c r="H5"/>
  <c r="H20" s="1"/>
  <c r="H22" l="1"/>
  <c r="H21"/>
  <c r="H24" l="1"/>
  <c r="H25" s="1"/>
  <c r="H23"/>
  <c r="F16" i="18" l="1"/>
  <c r="F15"/>
  <c r="F14"/>
  <c r="F13"/>
  <c r="F12"/>
  <c r="F10"/>
  <c r="F9"/>
  <c r="F8"/>
  <c r="F7"/>
  <c r="F6"/>
  <c r="F5"/>
  <c r="F17" s="1"/>
  <c r="F18" s="1"/>
  <c r="F19" s="1"/>
  <c r="F20" s="1"/>
  <c r="F21" s="1"/>
  <c r="F17" i="17" l="1"/>
  <c r="F16"/>
  <c r="F15"/>
  <c r="F14"/>
  <c r="F13"/>
  <c r="F12"/>
  <c r="F10"/>
  <c r="F9"/>
  <c r="F8"/>
  <c r="F7"/>
  <c r="F6"/>
  <c r="F5"/>
  <c r="F18" s="1"/>
  <c r="F19" s="1"/>
  <c r="F20" s="1"/>
  <c r="F21" s="1"/>
  <c r="F22" s="1"/>
  <c r="F15" i="16" l="1"/>
  <c r="F14"/>
  <c r="F13"/>
  <c r="F12"/>
  <c r="F11"/>
  <c r="F9"/>
  <c r="F8"/>
  <c r="F7"/>
  <c r="F6"/>
  <c r="F5"/>
  <c r="F16" s="1"/>
  <c r="F17" s="1"/>
  <c r="F18" s="1"/>
  <c r="F19" s="1"/>
  <c r="F20" s="1"/>
  <c r="F23" i="15" l="1"/>
  <c r="F22"/>
  <c r="F21"/>
  <c r="F20"/>
  <c r="F19"/>
  <c r="F17"/>
  <c r="F16"/>
  <c r="F15"/>
  <c r="F14"/>
  <c r="F13"/>
  <c r="F12"/>
  <c r="F11"/>
  <c r="F10"/>
  <c r="F9"/>
  <c r="F8"/>
  <c r="F7"/>
  <c r="F6"/>
  <c r="F5"/>
  <c r="F24" s="1"/>
  <c r="F25" s="1"/>
  <c r="F26" s="1"/>
  <c r="F27" s="1"/>
  <c r="F28" s="1"/>
  <c r="F15" i="14" l="1"/>
  <c r="F14"/>
  <c r="F13"/>
  <c r="F12"/>
  <c r="F11"/>
  <c r="F9"/>
  <c r="F8"/>
  <c r="F7"/>
  <c r="F6"/>
  <c r="F5"/>
  <c r="F16" s="1"/>
  <c r="F17" s="1"/>
  <c r="F18" s="1"/>
  <c r="F19" s="1"/>
  <c r="F20" s="1"/>
  <c r="F21" i="13"/>
  <c r="F20"/>
  <c r="F19"/>
  <c r="F18"/>
  <c r="F17"/>
  <c r="F15"/>
  <c r="F14"/>
  <c r="F13"/>
  <c r="F12"/>
  <c r="F11"/>
  <c r="F10"/>
  <c r="F9"/>
  <c r="F8"/>
  <c r="F7"/>
  <c r="F6"/>
  <c r="F5"/>
  <c r="F22" s="1"/>
  <c r="F23" s="1"/>
  <c r="F24" s="1"/>
  <c r="F25" s="1"/>
  <c r="F26" s="1"/>
  <c r="F15" i="7" l="1"/>
  <c r="F14"/>
  <c r="F13"/>
  <c r="F12"/>
  <c r="F11"/>
  <c r="F9"/>
  <c r="F8"/>
  <c r="F7"/>
  <c r="F6"/>
  <c r="F5"/>
  <c r="F16" s="1"/>
  <c r="F17" s="1"/>
  <c r="F18" s="1"/>
  <c r="F19" s="1"/>
  <c r="F20" s="1"/>
  <c r="F16" i="6"/>
  <c r="F15"/>
  <c r="F14"/>
  <c r="F13"/>
  <c r="F12"/>
  <c r="F10"/>
  <c r="F9"/>
  <c r="F8"/>
  <c r="F7"/>
  <c r="F6"/>
  <c r="F5"/>
  <c r="F17" s="1"/>
  <c r="F18" s="1"/>
  <c r="F19" s="1"/>
  <c r="F20" s="1"/>
  <c r="F21" s="1"/>
  <c r="F16" i="5"/>
  <c r="F15"/>
  <c r="F14"/>
  <c r="F13"/>
  <c r="F12"/>
  <c r="F10"/>
  <c r="F9"/>
  <c r="F8"/>
  <c r="F7"/>
  <c r="F6"/>
  <c r="F5"/>
  <c r="F17" s="1"/>
  <c r="F18" s="1"/>
  <c r="F19" s="1"/>
  <c r="F20" s="1"/>
  <c r="F21" s="1"/>
  <c r="F16" i="4"/>
  <c r="F15"/>
  <c r="F14"/>
  <c r="F13"/>
  <c r="F12"/>
  <c r="F10"/>
  <c r="F9"/>
  <c r="F8"/>
  <c r="F7"/>
  <c r="F6"/>
  <c r="F5"/>
  <c r="F17" s="1"/>
  <c r="F18" s="1"/>
  <c r="F19" s="1"/>
  <c r="F20" s="1"/>
  <c r="F21" s="1"/>
  <c r="F20" i="3"/>
  <c r="F19"/>
  <c r="F18"/>
  <c r="F17"/>
  <c r="F16"/>
  <c r="F14"/>
  <c r="F13"/>
  <c r="F12"/>
  <c r="F11"/>
  <c r="F10"/>
  <c r="F9"/>
  <c r="F8"/>
  <c r="F7"/>
  <c r="F6"/>
  <c r="F5"/>
  <c r="F21" s="1"/>
  <c r="F22" s="1"/>
  <c r="F23" s="1"/>
  <c r="F24" s="1"/>
  <c r="F25" s="1"/>
  <c r="F11" i="2" l="1"/>
  <c r="F10"/>
  <c r="F8"/>
  <c r="F7"/>
  <c r="F6"/>
  <c r="F5"/>
  <c r="F12" s="1"/>
  <c r="F13" s="1"/>
  <c r="F14" s="1"/>
  <c r="F15" s="1"/>
  <c r="F16" s="1"/>
  <c r="F15" i="1"/>
  <c r="F14"/>
  <c r="F13"/>
  <c r="F12"/>
  <c r="F10"/>
  <c r="F9"/>
  <c r="F8"/>
  <c r="F7"/>
  <c r="F6"/>
  <c r="F5"/>
  <c r="F16" l="1"/>
  <c r="F17" s="1"/>
  <c r="F18" s="1"/>
  <c r="F19" s="1"/>
  <c r="F20" s="1"/>
</calcChain>
</file>

<file path=xl/sharedStrings.xml><?xml version="1.0" encoding="utf-8"?>
<sst xmlns="http://schemas.openxmlformats.org/spreadsheetml/2006/main" count="876" uniqueCount="239">
  <si>
    <t>RANCHI MUNICIPAL CORPORATION, RANCHI</t>
  </si>
  <si>
    <t xml:space="preserve">BILL OF QUANTITY </t>
  </si>
  <si>
    <t>Name of Work :- Laying of paver block at JDM college to kanke main road in ward no-01</t>
  </si>
  <si>
    <t>Sl. No.</t>
  </si>
  <si>
    <t>Items of work</t>
  </si>
  <si>
    <t>Qnty.</t>
  </si>
  <si>
    <t>Unit</t>
  </si>
  <si>
    <t>Rate</t>
  </si>
  <si>
    <t>Amount</t>
  </si>
  <si>
    <t>Providing labour for cleaning of site as per specification and direction E/I.</t>
  </si>
  <si>
    <t>Each</t>
  </si>
  <si>
    <t xml:space="preserve">   2
5.1.1 +5.1.2   BCD</t>
  </si>
  <si>
    <t>Earth work in excavation in foundation trenches in ordinary soil (vide classification of soil item-A) and disposal of excavated earth as obtained to a distance up to 50 M. including all lifts, levelling,ramming the foundation trenches removing roots of trees, shrubs all complete as per approved design, building specification and direction of E/I. (vide classification of soil item-B)</t>
  </si>
  <si>
    <t>M3</t>
  </si>
  <si>
    <t>3
4.1 B
RCD</t>
  </si>
  <si>
    <t>CUM</t>
  </si>
  <si>
    <t>4
5.1.10</t>
  </si>
  <si>
    <t>Providing coarse clean sand in filling in foundation trenches or in plinth including ramming and watering in layers not exceeding 150 mm thick with all leads and lifts including cost of all materials ,labour, royalty and taxes all complete as per building specification and direction of E/I.</t>
  </si>
  <si>
    <t>5
16.91.2
(D.S.R)</t>
  </si>
  <si>
    <t>Supplying and laying 80mm thick cement concrete paver block of M30 Grade with approved colour, design and pattern.</t>
  </si>
  <si>
    <t>M2</t>
  </si>
  <si>
    <t xml:space="preserve">6
5.3.2.1
</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</si>
  <si>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</si>
  <si>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Carriage of materials</t>
  </si>
  <si>
    <t>i</t>
  </si>
  <si>
    <t xml:space="preserve"> Sand with lead of 49 km</t>
  </si>
  <si>
    <t>ii</t>
  </si>
  <si>
    <t>Sand local lead 14 km</t>
  </si>
  <si>
    <t>iv</t>
  </si>
  <si>
    <t>Stone chips with lead of 22 km</t>
  </si>
  <si>
    <t>v</t>
  </si>
  <si>
    <t>Earth (lead 01 KM)</t>
  </si>
  <si>
    <t>TOTAL</t>
  </si>
  <si>
    <t>GST (12%)</t>
  </si>
  <si>
    <t>L. CESS (1%)</t>
  </si>
  <si>
    <t xml:space="preserve">SAY RS. </t>
  </si>
  <si>
    <t>Construction of granular sub base by providing close graded material, mixing in a mechanical mix plant at OMC, carriage of mixed materials to work site, spreading in uniform layers with motor grader on prepared surface and compacting with vibratory power roller to achive the desired density, comlete as per clause-401. Gr-III</t>
  </si>
  <si>
    <t>Name of Work :- Reparing of well at tonte chowk Under Ward No-01.</t>
  </si>
  <si>
    <t xml:space="preserve">   2
5.2.37</t>
  </si>
  <si>
    <t>Providing rough dressed course stone masonary in c.m (1:4) in superstucture with hammer………. Direction of E/I.</t>
  </si>
  <si>
    <t xml:space="preserve">   3
5.2.2</t>
  </si>
  <si>
    <t>Providing 12mm cement plaster (1:4) with clean coarse sand……… of E/I.</t>
  </si>
  <si>
    <t>4
5.7.11</t>
  </si>
  <si>
    <t>providing 1.5mm cement punning including curing…… of E/I.</t>
  </si>
  <si>
    <t>Stone Boulder with lead of 36 km</t>
  </si>
  <si>
    <t>Name of Work :- Construction of RCC drain at sarna toli house nath munda to house of nanku munda under ward no 02.</t>
  </si>
  <si>
    <t xml:space="preserve">1
</t>
  </si>
  <si>
    <t>Providing labour for cleaning of site as per specification and direction of E/I.</t>
  </si>
  <si>
    <t>NOS</t>
  </si>
  <si>
    <t xml:space="preserve">2
5.10.2     BCD
</t>
  </si>
  <si>
    <t>Dismantling plain cement or lime concrete work including stacking serviceable materials in countable stacks within 15m lead and disposal of unserviceable materials with all leads complete as per direction of E/I.</t>
  </si>
  <si>
    <t xml:space="preserve">   3
5.1.1
BCD</t>
  </si>
  <si>
    <t>Earth work in excavation in foundation trenches in ordinary soil (vide classification of soil item-A) and disposal of excavated earth as obtained to a distance up to 50 M. including all lifts, levelling,ramming the foundation trenches removing roots of trees, shrubs all complete as per approved design, building specification and direction of E/I</t>
  </si>
  <si>
    <t>5
5.6.8</t>
  </si>
  <si>
    <t>Supplying and laying (properly as per design and drawing ) rip-rap with good quality of boulders duty packed including the cost of materials royalty all taxes etc. but excluding the cost of carriage all complete as per specification and direction of E/I.</t>
  </si>
  <si>
    <t>6
5.3.10</t>
  </si>
  <si>
    <t xml:space="preserve">Providing RCC-M200 with nominal mix of (1:1.5:3) in foundation and plinth with approved quality of stone --do--all   complete as per drawing and Technical specification. </t>
  </si>
  <si>
    <t>7
5.3.11</t>
  </si>
  <si>
    <t>Providing precast R.C.C. M-200 with nominal mix of (1:1.5:3) in slab of desired size with approved quality of stone chips and clean coarse sand of F.M. 2.5 to 3 including cost of curing ,shuttering ,carrying the slab manually to site and laying in position all complete (but excluding the cost of reinforcement )taxes and royalty all complete as per building specifications and direction of E/I.</t>
  </si>
  <si>
    <t xml:space="preserve">8
5.5.4 </t>
  </si>
  <si>
    <t>Providing Tor steel reinforcement of 8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</si>
  <si>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</si>
  <si>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8
5.5.5(a)</t>
  </si>
  <si>
    <t>Providing Tor steel reinforcement of 8mm,10mm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</si>
  <si>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9
5.3.17.1</t>
  </si>
  <si>
    <t xml:space="preserve">Centering and Shuttering including struting,propping etc and removal of from for  Foundation, footing s bases of Coloumns etc for mass Concrete.                             </t>
  </si>
  <si>
    <t>I</t>
  </si>
  <si>
    <t>II</t>
  </si>
  <si>
    <t>Sand local lead 13 km</t>
  </si>
  <si>
    <t>III</t>
  </si>
  <si>
    <t>IV</t>
  </si>
  <si>
    <t>V</t>
  </si>
  <si>
    <t>Name of Work :- Construction of PCC road at chiroundi beside khaber mantra office house of shashi kujur to house of uttam kumar Under Ward No-03.</t>
  </si>
  <si>
    <t xml:space="preserve">   2
5.1.1
BCD</t>
  </si>
  <si>
    <t>3
5.1.10</t>
  </si>
  <si>
    <t>4
5.6.8</t>
  </si>
  <si>
    <t xml:space="preserve">5
5.3.2.1
</t>
  </si>
  <si>
    <t>6
5.3.17.1</t>
  </si>
  <si>
    <t xml:space="preserve">Centring and shuttering including strutting ,propping etc and removal of form from Foundations,footings,base of column etc </t>
  </si>
  <si>
    <t>iii</t>
  </si>
  <si>
    <t>Name of Work :- Construction of PCC road at edalhatu lockey fancy store to house of ghunu munda Under Ward No-03.</t>
  </si>
  <si>
    <t>Name of Work :- Construction of PCC road at aradhana singh road edalhatu main road to house of sanjay kumar suman Under Ward No-03.</t>
  </si>
  <si>
    <t>Name of Work :- Construction of PCC road at shivjee nagar bargai house of arvind kumar to house of D roy Under Ward No-05.</t>
  </si>
  <si>
    <t xml:space="preserve">   1
5.1.1
+
5.1.2
BCD</t>
  </si>
  <si>
    <t>2
5.1.10</t>
  </si>
  <si>
    <t>3
5.6.8</t>
  </si>
  <si>
    <t xml:space="preserve">4
5.3.2.1
</t>
  </si>
  <si>
    <t>5
5.3.17.1</t>
  </si>
  <si>
    <t>Name of Work :- Construction of road and two nos. RCC Culvert kishore ganj road no.6 to anand nagar road under ward no.- 27 of R.M.C, Ranchi.</t>
  </si>
  <si>
    <t>1
 5.10.1</t>
  </si>
  <si>
    <t>Dismantling of Pucca brick or lime work ……do….all complete.</t>
  </si>
  <si>
    <t>m3</t>
  </si>
  <si>
    <t>2
5.10.2</t>
  </si>
  <si>
    <t>Dismentalling RCC work including Stacking serviceable materials in Countable stacks within 15 m lead and disposal of unserviceable materials with all leads complete as per direction</t>
  </si>
  <si>
    <t>3
5.1.1 +5.1.2   BCD</t>
  </si>
  <si>
    <t>5
8.6.8</t>
  </si>
  <si>
    <t>6
5.3.2.1</t>
  </si>
  <si>
    <t>Providing P.C.C M 200 in nominal mix (1:1.5:3)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</si>
  <si>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Providing  R.C.C. M-200 with nominal mix of (1:1.5:3) in slab of desired size with approved quality of stone chips and clean coarse sand of F.M. 2.5 to 3 excluding cost of shuttering finishing and  reinforcement all complete as per building specifications and direction of E/I.</t>
  </si>
  <si>
    <t>Providing Tor steel reinforcement of 12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</si>
  <si>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 xml:space="preserve">9
5.5.5 </t>
  </si>
  <si>
    <t>Providing Tor steel reinforcement of 10 mm,12 mm &amp; 16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</si>
  <si>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10
5.3.17.1</t>
  </si>
  <si>
    <t xml:space="preserve">11
5.3.2.1
</t>
  </si>
  <si>
    <t>Sand  (Lead Upto 47 km)</t>
  </si>
  <si>
    <t>Sand (Lead 16 KM)</t>
  </si>
  <si>
    <t>Stone Boulder (Lead 34  KM)</t>
  </si>
  <si>
    <t>Stone Chips (Lead 20 KM)</t>
  </si>
  <si>
    <t>Earth (Lead 01 KM)</t>
  </si>
  <si>
    <t xml:space="preserve">   1
5.1.1 +5.1.2   BCD</t>
  </si>
  <si>
    <t>1.
5.1.1.+  5.1.2</t>
  </si>
  <si>
    <t xml:space="preserve">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E/I+Extra for earthworkin hard soil as per specification and direction of E/I.(vide classification of soil item-B)                                                                                </t>
  </si>
  <si>
    <t>M³</t>
  </si>
  <si>
    <t>2.
5.1.10</t>
  </si>
  <si>
    <t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 Mode of measurement compacted volume. )                               </t>
  </si>
  <si>
    <t>3.
5.6.3</t>
  </si>
  <si>
    <t>Providing  designation 75B one flat soling ……….do……do……….E/I</t>
  </si>
  <si>
    <t>sqm</t>
  </si>
  <si>
    <t>4           5.3.1.1</t>
  </si>
  <si>
    <t>Providing and laying in position cement concrete of specified grade excluding the cost of centering and shuttering -All work upto plinth 1:2:4 (1 cement :2 coarse sand (zone-III): 4 grade stone aggregate 20 mm nominal size)</t>
  </si>
  <si>
    <t xml:space="preserve">5.
5.2.34 </t>
  </si>
  <si>
    <t>Reinforced cement concrete work in beams, suspended floors, roofs having slope upto 15 degree landings, balconies,shelves,chajjas, lintels,bands,plain window sills, staircase and spiral stair cases above plinth level upto floor five level, excluding the cost of centering, shuttering, finishing and reinforcement, with 1:1.5:3 grade stone aggregate 20mm nominal size)</t>
  </si>
  <si>
    <t>6.           5.3.10</t>
  </si>
  <si>
    <t xml:space="preserve">Reinforced cement concrete work in walls (any thickness), including  attached pilasters, buttresses, plinth and string courses, fillets, columns,pillars, piers, abutments, posts and struts etc.above plinth level upto to five level, excluding the cost of centering, shuttering, finishing and reinforcement  with 1:1½:3 (1 cemet : 1½ coarse sand (zone-iii) : 3 graded stone aggregate 20mm nominal size ) </t>
  </si>
  <si>
    <t>7
5.2.14</t>
  </si>
  <si>
    <t>Providing designation 75 B Brick work in C.M (1:6) in superstructure.</t>
  </si>
  <si>
    <t>8.
5.3.1.1</t>
  </si>
  <si>
    <t>Providing and laying in position cement concrete of specified grade excluding the cost of centering and shuttering -All work upto plinth 1:1.5:3 (1 cement :1.5coarse sand (zone-III): 3 grade stone aggregate 20 mm nominal size)</t>
  </si>
  <si>
    <t xml:space="preserve">9.   5.5.4+5.5.5(a) </t>
  </si>
  <si>
    <t>Providing  Tor steel reinforcement of 8mm, and 10mm  dia  bars as per approved design and drawing -----do-----do-----(a)10mm(TMT coil Fe 500)(Only valid for SAIL , TATA
(ii) 8 mm dia  35%</t>
  </si>
  <si>
    <t>(iii) 10 mm dia  65%</t>
  </si>
  <si>
    <t xml:space="preserve">10.
5.7.3   </t>
  </si>
  <si>
    <t>Provding 12 mm. Thick cement plaster (1:6)…………….do</t>
  </si>
  <si>
    <r>
      <t>M</t>
    </r>
    <r>
      <rPr>
        <sz val="12"/>
        <color theme="1"/>
        <rFont val="Calibri"/>
        <family val="2"/>
      </rPr>
      <t>²</t>
    </r>
  </si>
  <si>
    <t>11.
5.8.23</t>
  </si>
  <si>
    <t>Providing two coats of snowcem of approved shade and make over old surface………do………do………E/I</t>
  </si>
  <si>
    <t>12.           5.3.17</t>
  </si>
  <si>
    <t>centering and shuttering including strutting, propping etc . And removal of form for foundation ,footings, base of columns, etc. for mass concrete</t>
  </si>
  <si>
    <t>CARRIAGE OF MATERIALS</t>
  </si>
  <si>
    <t>SAND-LEAD-47 km</t>
  </si>
  <si>
    <t>LOCAL SAND-LEAD-16 KM</t>
  </si>
  <si>
    <t>CHIPS-LEAD-20 km</t>
  </si>
  <si>
    <t>Brick lead</t>
  </si>
  <si>
    <t xml:space="preserve">Nos </t>
  </si>
  <si>
    <t>EARTH-LEAD-1km</t>
  </si>
  <si>
    <t>Total</t>
  </si>
  <si>
    <t xml:space="preserve">Total RS. </t>
  </si>
  <si>
    <t>Name of Work :- Construction of PCC Road at Mas kocha from meena devi house to mukhiya path under ward no-40</t>
  </si>
  <si>
    <t xml:space="preserve">1.            5.1.1
+
5.1.2
</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</si>
  <si>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</si>
  <si>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Providing coarse clean sand in filling in foundation trenches or in plinth including ramming and watering in layers not exceeding 150 mm thick with all leads and lifts including cost of all materials, labour, royalty and taxes all complete as per building specification &amp; direction of E/I.</t>
  </si>
  <si>
    <t>3
 8.6.8</t>
  </si>
  <si>
    <t>Supplying and laying (properly as per design and drawing) rip-rap with good  quality of boulders duly packed including the cost of materials, royalty all taxes etc. but excluding the cost of carriage all complete as per specification and direction of E/I.</t>
  </si>
  <si>
    <t>4
 5.3.2.1</t>
  </si>
  <si>
    <t>5      5.3.17</t>
  </si>
  <si>
    <t>Centering and shuttering including strutting, propping etc . And removal of form for foundation ,footings, base of columns, etc. for mass concrete</t>
  </si>
  <si>
    <t>Carriage of Materials</t>
  </si>
  <si>
    <t>(i)</t>
  </si>
  <si>
    <t xml:space="preserve"> Sand with lead of 42 km</t>
  </si>
  <si>
    <r>
      <t>M</t>
    </r>
    <r>
      <rPr>
        <b/>
        <vertAlign val="superscript"/>
        <sz val="11"/>
        <rFont val="Century"/>
        <family val="1"/>
      </rPr>
      <t>3</t>
    </r>
  </si>
  <si>
    <t>(ii)</t>
  </si>
  <si>
    <t>Local Sand with lead of 18 km</t>
  </si>
  <si>
    <t>(iii)</t>
  </si>
  <si>
    <t>Stone Boulder with lead of 29 km</t>
  </si>
  <si>
    <t>(iv)</t>
  </si>
  <si>
    <t>Stone chips with lead of 15 km</t>
  </si>
  <si>
    <t>(v)</t>
  </si>
  <si>
    <t>Name of Work :-Construction of PCC Road under ward no-50 prem nagar road no-06 from latma road to kuchha road via transformer.</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</si>
  <si>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</si>
  <si>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2
5.1.1</t>
  </si>
  <si>
    <t>6
DSR
2019
16.91</t>
  </si>
  <si>
    <t>Providing and laying factory made chamfered edge cement concrete paver blocks in footpath,parks lawns drive ways or light traffic parking etc, required strength,thickness &amp; size and shape ,made by table vibratory method... do.......E/I.</t>
  </si>
  <si>
    <t>vi</t>
  </si>
  <si>
    <t>Paver Block</t>
  </si>
  <si>
    <t>Name of Work :-Construction of Road under ward no-51 devi nagar from chath ghat to last of road.</t>
  </si>
  <si>
    <t>Name of Work :- Construction of PCC Road &amp; RCC Drain at Khorhatoli, Lohra Kocha under ward no-08</t>
  </si>
  <si>
    <t>Drain</t>
  </si>
  <si>
    <t>Road</t>
  </si>
  <si>
    <t>1            5.1.1</t>
  </si>
  <si>
    <t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t>
  </si>
  <si>
    <t>2
  5.1.10</t>
  </si>
  <si>
    <t>4
 5.3.1.1</t>
  </si>
  <si>
    <t>Providing and laying in position cement concrete of specified grade excluding the cost of centering and shuttering - All work up to plinth level
1:1.5:3 (1 Cement : 1.5 coarse sand zone(III): 3 graded stone aggregate 20mm nominal size)</t>
  </si>
  <si>
    <t>5
5.3.10</t>
  </si>
  <si>
    <t>Reinforced cement concrete work in walls (any thickness) including atteched plasters, buttresses plinth and string course, fillets, columns, pillars, piers, abutments, post, and struts etc above plinth level up to floor five level, excluding the cost of centering, shuttering, finishing and reinforcement.RCC
1:1.5:3 (1 Cement : 1.5 coarse sand zone(III): 3 graded stone aggregate 20mm nominal size)</t>
  </si>
  <si>
    <t>6
5.3.11</t>
  </si>
  <si>
    <t>Renforced cement conrete work in beams, suspended floors, having slopeup to 15' landing, balconies, shelves, chajjas, lintels, bands, plain window sill ---------do----do-------E/I
1:1.5:3 (1 Cement : 1.5 coarse sand zone(III): 3 graded stone aggregate 20mm nominal size)</t>
  </si>
  <si>
    <t xml:space="preserve">7
 5.5.4 </t>
  </si>
  <si>
    <t>Providing Tor steel reinforcement of 10 mm,12mm &amp;16mm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
(A) 08mm dia</t>
  </si>
  <si>
    <t>M.T.</t>
  </si>
  <si>
    <t>9
5.5.5(a)</t>
  </si>
  <si>
    <t>(B) 10mm dia</t>
  </si>
  <si>
    <t>Centering and Shuttering including strutting, propping etc and removal of from for   Foundation , footing , bases of columns etc for mass concrete.</t>
  </si>
  <si>
    <t>Sand  (Lead Upto 49 km)</t>
  </si>
  <si>
    <t>Sand Local (Lead 13 KM)</t>
  </si>
  <si>
    <t>Stone Boulder (Lead 36  KM)</t>
  </si>
  <si>
    <t>Stone Chips (Lead 22KM)</t>
  </si>
  <si>
    <t>Add 12%  GST</t>
  </si>
  <si>
    <t>Add 1 % L Cess</t>
  </si>
  <si>
    <t>Say</t>
  </si>
  <si>
    <t>BILL OF QUANTITY</t>
  </si>
  <si>
    <t xml:space="preserve">NAME OF WORK -  CONSTRUCTION OF P.C.C. ROAD FROM PURULIYA ROAD  ST. FRANCIS SCHOOL SAMLONG TO HOUSE OF RAJU  UNDER WARD NO.12 </t>
  </si>
  <si>
    <t>Sl No.</t>
  </si>
  <si>
    <t>PARTICULARS OR ITEM OF WORKS</t>
  </si>
  <si>
    <t>Quantity</t>
  </si>
  <si>
    <t>Rate in Rs.</t>
  </si>
  <si>
    <t>Amount in Rs.</t>
  </si>
  <si>
    <t>Providing man days for site clearence before and after the work etc.</t>
  </si>
  <si>
    <t xml:space="preserve">   2.      (.J.B.C.D.5.1.1.+5.1.2.)</t>
  </si>
  <si>
    <t xml:space="preserve"> 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E/I+Extra for earthworkin hard soil as per specification and direction of E/I.(vide classification of soil item-B)                                                                                </t>
  </si>
  <si>
    <t>3.        (J.B.C.D.-5.1.10)</t>
  </si>
  <si>
    <t>4.        (J.B.C.D.-8.6.8)</t>
  </si>
  <si>
    <t xml:space="preserve"> Supplying and laying (properly as per design and drawing )rip-rap with good quality of boulders duly packed including the cost of materials,royalty all taxes etc.but excluding the cost of carriage, all complete as per specification and direction of E/I.</t>
  </si>
  <si>
    <t>05. 5.3.17.1</t>
  </si>
  <si>
    <t>Centring and shuttring including strutting,propping etc. and removal of from for  Foundation, footings,bases of column,etc for mass concrete</t>
  </si>
  <si>
    <t>m2</t>
  </si>
  <si>
    <t>06.
 5.3.1.1</t>
  </si>
  <si>
    <t>Providing and laying in position cement concrete of specified grade excluding the cost of excluding cost of centring,shuttring-All work up to plinth level;1:1.5:3(1cement:1.5 coarse sand(zone-lll):3 grade stone agreegate 20mm nominal size)..........do…..all complete as per specification and direction of E/I.</t>
  </si>
  <si>
    <t>SAND-LEAD-42km</t>
  </si>
  <si>
    <t>SAND LOCAL-LEAD-18KM</t>
  </si>
  <si>
    <t>CHIPS-LEAD-25km</t>
  </si>
  <si>
    <t>BOULDER-LEAD-29KM</t>
  </si>
  <si>
    <t>Add 12% GST</t>
  </si>
  <si>
    <t>Add 1% Labour cess</t>
  </si>
  <si>
    <t>G.Total</t>
  </si>
  <si>
    <t xml:space="preserve">NAME OF WORK -  CONSTRUCTION OF P.C.C. ROAD HOUSE OF ARNOLD BINOD KIRKETTA TO BANDANA EKKA AT LOWADIH NICHE KOCHA UNDER WARD NO.12 </t>
  </si>
  <si>
    <t xml:space="preserve">NAME OF WORK -  CONSTRUCTION OF P.C.C. ROAD FROM HOUSE OF ANJANA KUNG TO HOUSE OF LATA TIRKI AT SANTI NAGAR GARHA TOLI UNDER WARD NO.12 </t>
  </si>
  <si>
    <t>2 .(.J.B.C.D.5.1.1.+5.1.2.)</t>
  </si>
  <si>
    <t xml:space="preserve"> 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
Extra for earthworkin hard soil as per specification and direction of E/I.(vide classification of soil item-B)                                                                                </t>
  </si>
  <si>
    <t>4.        (J.B.C.D.-5.6.8)</t>
  </si>
  <si>
    <t>5.EARTH-LEAD-1km</t>
  </si>
  <si>
    <t>.</t>
  </si>
  <si>
    <t>NAME OF WORK:-Consrution of road from house of Lalit Tirki to house of naresh Tirki Near Shanti Nagar Garha Toli Solah Kothi.</t>
  </si>
  <si>
    <t>1.SAND-LEAD-42 km</t>
  </si>
  <si>
    <t>2.SAND LOCAL-LEAD-18 M</t>
  </si>
  <si>
    <t>3.CHIPS-LEAD-25 km</t>
  </si>
  <si>
    <t>4.BOULDER-LEAD- 29 KM</t>
  </si>
  <si>
    <t>Name of Work :- Construction of PCC Road in anand nagar near hanuman mandir house.</t>
  </si>
  <si>
    <t>Name of Work :- Construction of  Boundary Wall at  Mausibari masana and Hargari sthal near choti mandir under ward no- 37.</t>
  </si>
</sst>
</file>

<file path=xl/styles.xml><?xml version="1.0" encoding="utf-8"?>
<styleSheet xmlns="http://schemas.openxmlformats.org/spreadsheetml/2006/main">
  <numFmts count="2">
    <numFmt numFmtId="164" formatCode="0.000"/>
    <numFmt numFmtId="165" formatCode="&quot;₹&quot;\ #,##0.00"/>
  </numFmts>
  <fonts count="21">
    <font>
      <sz val="11"/>
      <color theme="1"/>
      <name val="Calibri"/>
      <family val="2"/>
      <scheme val="minor"/>
    </font>
    <font>
      <b/>
      <sz val="11"/>
      <color theme="1"/>
      <name val="Calibri"/>
      <family val="2"/>
      <scheme val="minor"/>
    </font>
    <font>
      <b/>
      <sz val="14"/>
      <color theme="1"/>
      <name val="Calibri"/>
      <family val="2"/>
      <scheme val="minor"/>
    </font>
    <font>
      <b/>
      <sz val="11"/>
      <color theme="1"/>
      <name val="Century"/>
      <family val="1"/>
    </font>
    <font>
      <b/>
      <sz val="9"/>
      <color theme="1"/>
      <name val="Century"/>
      <family val="1"/>
    </font>
    <font>
      <sz val="12"/>
      <color theme="1"/>
      <name val="Calibri"/>
      <family val="2"/>
    </font>
    <font>
      <b/>
      <vertAlign val="superscript"/>
      <sz val="11"/>
      <name val="Century"/>
      <family val="1"/>
    </font>
    <font>
      <b/>
      <sz val="12"/>
      <color theme="1"/>
      <name val="Calibri"/>
      <family val="2"/>
      <scheme val="minor"/>
    </font>
    <font>
      <b/>
      <sz val="10"/>
      <color theme="1"/>
      <name val="Century"/>
      <family val="1"/>
    </font>
    <font>
      <b/>
      <sz val="12"/>
      <color theme="1"/>
      <name val="Century"/>
      <family val="1"/>
    </font>
    <font>
      <b/>
      <sz val="20"/>
      <color theme="1"/>
      <name val="Calibri"/>
      <family val="2"/>
      <scheme val="minor"/>
    </font>
    <font>
      <b/>
      <sz val="16"/>
      <color theme="1"/>
      <name val="Calibri"/>
      <family val="2"/>
      <scheme val="minor"/>
    </font>
    <font>
      <sz val="12"/>
      <color theme="1"/>
      <name val="Calibri"/>
      <family val="2"/>
      <scheme val="minor"/>
    </font>
    <font>
      <sz val="12"/>
      <color theme="1"/>
      <name val="Century"/>
      <family val="1"/>
    </font>
    <font>
      <b/>
      <u/>
      <sz val="14"/>
      <color theme="1"/>
      <name val="Century"/>
      <family val="1"/>
    </font>
    <font>
      <b/>
      <sz val="16"/>
      <color theme="1"/>
      <name val="Century"/>
      <family val="1"/>
    </font>
    <font>
      <b/>
      <u/>
      <sz val="12"/>
      <color theme="1"/>
      <name val="Century"/>
      <family val="1"/>
    </font>
    <font>
      <b/>
      <u/>
      <sz val="12"/>
      <color theme="1"/>
      <name val="Calibri"/>
      <family val="2"/>
      <scheme val="minor"/>
    </font>
    <font>
      <sz val="14"/>
      <color theme="1"/>
      <name val="Calibri"/>
      <family val="2"/>
      <scheme val="minor"/>
    </font>
    <font>
      <sz val="11"/>
      <color theme="1"/>
      <name val="Century"/>
      <family val="1"/>
    </font>
    <font>
      <b/>
      <sz val="10"/>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1">
    <xf numFmtId="0" fontId="0" fillId="0" borderId="0"/>
  </cellStyleXfs>
  <cellXfs count="102">
    <xf numFmtId="0" fontId="0" fillId="0" borderId="0" xfId="0"/>
    <xf numFmtId="0" fontId="1" fillId="0" borderId="0" xfId="0" applyFont="1" applyAlignment="1">
      <alignment horizontal="center" vertical="center"/>
    </xf>
    <xf numFmtId="0" fontId="3"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1" fontId="1" fillId="0" borderId="2" xfId="0" applyNumberFormat="1" applyFont="1" applyBorder="1" applyAlignment="1">
      <alignment horizontal="center" vertical="center" wrapText="1"/>
    </xf>
    <xf numFmtId="2" fontId="1" fillId="0" borderId="1" xfId="0" applyNumberFormat="1" applyFont="1" applyBorder="1" applyAlignment="1">
      <alignment horizontal="center" vertical="center"/>
    </xf>
    <xf numFmtId="1"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 fontId="1" fillId="0" borderId="0" xfId="0" applyNumberFormat="1" applyFont="1" applyAlignment="1">
      <alignment horizontal="center" vertical="center"/>
    </xf>
    <xf numFmtId="0" fontId="1" fillId="0" borderId="0" xfId="0" applyFont="1" applyAlignment="1">
      <alignment horizontal="center" vertical="center" wrapText="1"/>
    </xf>
    <xf numFmtId="1" fontId="1" fillId="0" borderId="0" xfId="0" applyNumberFormat="1" applyFont="1" applyAlignment="1">
      <alignment horizontal="center" vertical="center" wrapText="1"/>
    </xf>
    <xf numFmtId="2" fontId="1" fillId="0" borderId="0" xfId="0" applyNumberFormat="1" applyFont="1" applyAlignment="1">
      <alignment horizontal="center" vertical="center"/>
    </xf>
    <xf numFmtId="164" fontId="1"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2" fontId="1" fillId="0" borderId="2" xfId="0" applyNumberFormat="1" applyFont="1" applyBorder="1" applyAlignment="1">
      <alignment horizontal="center" vertical="center" wrapText="1"/>
    </xf>
    <xf numFmtId="0" fontId="7" fillId="0" borderId="1" xfId="0" applyFont="1" applyBorder="1" applyAlignment="1">
      <alignment horizontal="center" vertical="center" wrapText="1"/>
    </xf>
    <xf numFmtId="2" fontId="3"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165" fontId="3" fillId="0" borderId="1" xfId="0" applyNumberFormat="1" applyFont="1" applyBorder="1" applyAlignment="1">
      <alignment horizontal="center" vertical="center" wrapText="1"/>
    </xf>
    <xf numFmtId="0" fontId="8" fillId="0" borderId="1" xfId="0" applyFont="1" applyBorder="1" applyAlignment="1">
      <alignment horizontal="center" vertical="top" wrapText="1"/>
    </xf>
    <xf numFmtId="165" fontId="1" fillId="0" borderId="1" xfId="0" applyNumberFormat="1" applyFont="1" applyBorder="1" applyAlignment="1">
      <alignment horizontal="center" vertical="center"/>
    </xf>
    <xf numFmtId="165" fontId="9" fillId="0" borderId="1" xfId="0" applyNumberFormat="1" applyFont="1" applyBorder="1" applyAlignment="1">
      <alignment horizontal="center" vertical="center" wrapText="1"/>
    </xf>
    <xf numFmtId="0" fontId="12" fillId="0" borderId="0" xfId="0" applyFont="1"/>
    <xf numFmtId="0" fontId="7" fillId="2" borderId="1"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2" fontId="9" fillId="0" borderId="1" xfId="0" applyNumberFormat="1" applyFont="1" applyBorder="1" applyAlignment="1">
      <alignment horizontal="center" vertical="center"/>
    </xf>
    <xf numFmtId="0" fontId="13" fillId="0" borderId="0" xfId="0" applyFont="1" applyAlignment="1"/>
    <xf numFmtId="0" fontId="9" fillId="0" borderId="1" xfId="0" applyFont="1" applyBorder="1" applyAlignment="1">
      <alignment horizontal="left" vertical="top" wrapText="1"/>
    </xf>
    <xf numFmtId="2" fontId="9" fillId="0" borderId="1" xfId="0" applyNumberFormat="1" applyFont="1" applyBorder="1" applyAlignment="1">
      <alignment horizontal="center" vertical="center" wrapText="1"/>
    </xf>
    <xf numFmtId="0" fontId="13" fillId="0" borderId="0" xfId="0" applyFont="1"/>
    <xf numFmtId="0" fontId="13" fillId="0" borderId="0" xfId="0" applyFont="1" applyAlignment="1">
      <alignment horizontal="center"/>
    </xf>
    <xf numFmtId="0" fontId="9" fillId="0" borderId="1" xfId="0" applyFont="1" applyBorder="1" applyAlignment="1">
      <alignment horizontal="center" vertical="top" wrapText="1"/>
    </xf>
    <xf numFmtId="0" fontId="14" fillId="0" borderId="1" xfId="0" applyFont="1" applyBorder="1" applyAlignment="1">
      <alignment horizontal="left" vertical="top" wrapText="1"/>
    </xf>
    <xf numFmtId="2" fontId="9" fillId="0" borderId="1" xfId="0" applyNumberFormat="1" applyFont="1" applyBorder="1" applyAlignment="1">
      <alignment horizontal="center" wrapText="1"/>
    </xf>
    <xf numFmtId="0" fontId="9" fillId="0" borderId="1" xfId="0" applyFont="1" applyBorder="1" applyAlignment="1">
      <alignment horizontal="left" vertical="top"/>
    </xf>
    <xf numFmtId="2" fontId="9" fillId="0" borderId="1" xfId="0" applyNumberFormat="1" applyFont="1" applyBorder="1" applyAlignment="1">
      <alignment horizontal="left" vertical="top"/>
    </xf>
    <xf numFmtId="0" fontId="9" fillId="0" borderId="0" xfId="0" applyFont="1" applyBorder="1" applyAlignment="1">
      <alignment horizontal="center" vertical="center" wrapText="1"/>
    </xf>
    <xf numFmtId="0" fontId="13" fillId="0" borderId="0" xfId="0" applyFont="1" applyBorder="1"/>
    <xf numFmtId="2" fontId="15" fillId="0" borderId="1" xfId="0" applyNumberFormat="1" applyFont="1" applyBorder="1" applyAlignment="1">
      <alignment horizontal="center" vertical="center" wrapText="1"/>
    </xf>
    <xf numFmtId="0" fontId="9" fillId="0" borderId="0" xfId="0" applyFont="1" applyBorder="1" applyAlignment="1">
      <alignment horizontal="center" vertical="top" wrapText="1"/>
    </xf>
    <xf numFmtId="0" fontId="0" fillId="0" borderId="0" xfId="0" applyAlignment="1">
      <alignment vertical="center"/>
    </xf>
    <xf numFmtId="0" fontId="0" fillId="0" borderId="0" xfId="0" applyAlignment="1">
      <alignment vertical="top"/>
    </xf>
    <xf numFmtId="0" fontId="1" fillId="0" borderId="0" xfId="0" applyFont="1" applyAlignment="1">
      <alignment horizontal="center"/>
    </xf>
    <xf numFmtId="0" fontId="0" fillId="0" borderId="0" xfId="0" applyAlignment="1">
      <alignment horizontal="center" vertical="center"/>
    </xf>
    <xf numFmtId="2" fontId="3" fillId="0" borderId="1" xfId="0" applyNumberFormat="1" applyFont="1" applyBorder="1" applyAlignment="1">
      <alignment horizontal="center" vertical="center"/>
    </xf>
    <xf numFmtId="2" fontId="8" fillId="0" borderId="1" xfId="0" applyNumberFormat="1" applyFont="1" applyBorder="1" applyAlignment="1">
      <alignment horizontal="center" vertical="center" wrapText="1"/>
    </xf>
    <xf numFmtId="2" fontId="8" fillId="0" borderId="1" xfId="0" applyNumberFormat="1" applyFont="1" applyBorder="1" applyAlignment="1">
      <alignment horizontal="center" vertical="center"/>
    </xf>
    <xf numFmtId="0" fontId="13" fillId="0" borderId="1" xfId="0" applyFont="1" applyBorder="1"/>
    <xf numFmtId="0" fontId="16" fillId="0" borderId="1" xfId="0" applyFont="1" applyBorder="1" applyAlignment="1">
      <alignment horizontal="left" vertical="top" wrapText="1"/>
    </xf>
    <xf numFmtId="0" fontId="2" fillId="0" borderId="0" xfId="0" applyFont="1" applyAlignment="1">
      <alignment horizontal="center" vertical="top"/>
    </xf>
    <xf numFmtId="0" fontId="18" fillId="0" borderId="0" xfId="0" applyFont="1"/>
    <xf numFmtId="0" fontId="2" fillId="0" borderId="0" xfId="0" applyFont="1" applyAlignment="1">
      <alignment horizontal="center"/>
    </xf>
    <xf numFmtId="0" fontId="19" fillId="0" borderId="1" xfId="0" applyFont="1" applyBorder="1"/>
    <xf numFmtId="0" fontId="3" fillId="0" borderId="1" xfId="0" applyFont="1" applyBorder="1" applyAlignment="1">
      <alignment horizontal="center" vertical="top" wrapText="1"/>
    </xf>
    <xf numFmtId="1" fontId="20" fillId="0" borderId="1" xfId="0" applyNumberFormat="1" applyFont="1" applyBorder="1" applyAlignment="1">
      <alignment horizontal="center" vertical="center"/>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1" fontId="20" fillId="0" borderId="1" xfId="0" applyNumberFormat="1" applyFont="1" applyBorder="1" applyAlignment="1">
      <alignment horizontal="center" vertical="center" wrapText="1"/>
    </xf>
    <xf numFmtId="2" fontId="20" fillId="0" borderId="1" xfId="0" applyNumberFormat="1" applyFont="1" applyBorder="1" applyAlignment="1">
      <alignment horizontal="center" vertical="center"/>
    </xf>
    <xf numFmtId="2" fontId="20"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1" fontId="1" fillId="0" borderId="6" xfId="0" applyNumberFormat="1" applyFont="1" applyBorder="1" applyAlignment="1">
      <alignment horizontal="right" vertical="center"/>
    </xf>
    <xf numFmtId="1" fontId="1" fillId="0" borderId="7" xfId="0" applyNumberFormat="1" applyFont="1" applyBorder="1" applyAlignment="1">
      <alignment horizontal="right" vertical="center"/>
    </xf>
    <xf numFmtId="1" fontId="1" fillId="0" borderId="8" xfId="0" applyNumberFormat="1" applyFont="1" applyBorder="1" applyAlignment="1">
      <alignment horizontal="right" vertical="center"/>
    </xf>
    <xf numFmtId="1" fontId="1" fillId="0" borderId="3" xfId="0" applyNumberFormat="1" applyFont="1" applyBorder="1" applyAlignment="1">
      <alignment horizontal="right" vertical="center"/>
    </xf>
    <xf numFmtId="1" fontId="1" fillId="0" borderId="4" xfId="0" applyNumberFormat="1" applyFont="1" applyBorder="1" applyAlignment="1">
      <alignment horizontal="right" vertical="center"/>
    </xf>
    <xf numFmtId="1" fontId="1" fillId="0" borderId="5" xfId="0" applyNumberFormat="1" applyFont="1" applyBorder="1" applyAlignment="1">
      <alignment horizontal="right" vertical="center"/>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10" fillId="0" borderId="9" xfId="0" applyFont="1" applyBorder="1" applyAlignment="1">
      <alignment horizontal="center" vertical="center"/>
    </xf>
    <xf numFmtId="0" fontId="11" fillId="0" borderId="4" xfId="0" applyFont="1" applyBorder="1" applyAlignment="1">
      <alignment horizontal="center" vertical="center"/>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3" fillId="0" borderId="1" xfId="0" applyFont="1" applyBorder="1" applyAlignment="1">
      <alignment horizontal="center" vertical="center" wrapText="1"/>
    </xf>
    <xf numFmtId="0" fontId="2" fillId="0" borderId="4" xfId="0" applyFont="1" applyBorder="1" applyAlignment="1">
      <alignment horizontal="center" vertical="center"/>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15"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7" fillId="0" borderId="1"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20"/>
  <sheetViews>
    <sheetView tabSelected="1" workbookViewId="0">
      <selection activeCell="F20" sqref="F20"/>
    </sheetView>
  </sheetViews>
  <sheetFormatPr defaultRowHeight="15"/>
  <cols>
    <col min="1" max="1" width="9.140625" style="10"/>
    <col min="2" max="2" width="45.28515625" style="11" customWidth="1"/>
    <col min="3" max="3" width="10.140625" style="1" customWidth="1"/>
    <col min="4" max="4" width="9.140625" style="12"/>
    <col min="5" max="5" width="9.7109375" style="1" bestFit="1" customWidth="1"/>
    <col min="6" max="6" width="16.42578125" style="13" customWidth="1"/>
    <col min="7" max="16384" width="9.140625" style="1"/>
  </cols>
  <sheetData>
    <row r="1" spans="1:6" ht="18.75">
      <c r="A1" s="63" t="s">
        <v>0</v>
      </c>
      <c r="B1" s="63"/>
      <c r="C1" s="63"/>
      <c r="D1" s="63"/>
      <c r="E1" s="63"/>
      <c r="F1" s="63"/>
    </row>
    <row r="2" spans="1:6" ht="18.75">
      <c r="A2" s="63" t="s">
        <v>1</v>
      </c>
      <c r="B2" s="63"/>
      <c r="C2" s="63"/>
      <c r="D2" s="63"/>
      <c r="E2" s="63"/>
      <c r="F2" s="63"/>
    </row>
    <row r="3" spans="1:6" ht="27" customHeight="1">
      <c r="A3" s="64" t="s">
        <v>2</v>
      </c>
      <c r="B3" s="64"/>
      <c r="C3" s="64"/>
      <c r="D3" s="64"/>
      <c r="E3" s="64"/>
      <c r="F3" s="64"/>
    </row>
    <row r="4" spans="1:6">
      <c r="A4" s="2" t="s">
        <v>3</v>
      </c>
      <c r="B4" s="2" t="s">
        <v>4</v>
      </c>
      <c r="C4" s="2" t="s">
        <v>5</v>
      </c>
      <c r="D4" s="2" t="s">
        <v>6</v>
      </c>
      <c r="E4" s="2" t="s">
        <v>7</v>
      </c>
      <c r="F4" s="2" t="s">
        <v>8</v>
      </c>
    </row>
    <row r="5" spans="1:6" ht="30">
      <c r="A5" s="3">
        <v>1</v>
      </c>
      <c r="B5" s="4" t="s">
        <v>9</v>
      </c>
      <c r="C5" s="4">
        <v>8</v>
      </c>
      <c r="D5" s="4" t="s">
        <v>10</v>
      </c>
      <c r="E5" s="4">
        <v>330.4</v>
      </c>
      <c r="F5" s="4">
        <f>C5*E5</f>
        <v>2643.2</v>
      </c>
    </row>
    <row r="6" spans="1:6" ht="135">
      <c r="A6" s="4" t="s">
        <v>11</v>
      </c>
      <c r="B6" s="4" t="s">
        <v>12</v>
      </c>
      <c r="C6" s="4">
        <v>110.11</v>
      </c>
      <c r="D6" s="4" t="s">
        <v>13</v>
      </c>
      <c r="E6" s="4">
        <v>153.84</v>
      </c>
      <c r="F6" s="4">
        <f>C6*E6</f>
        <v>16939.322400000001</v>
      </c>
    </row>
    <row r="7" spans="1:6" ht="120">
      <c r="A7" s="4" t="s">
        <v>14</v>
      </c>
      <c r="B7" s="4" t="s">
        <v>36</v>
      </c>
      <c r="C7" s="4">
        <v>91.39</v>
      </c>
      <c r="D7" s="4" t="s">
        <v>15</v>
      </c>
      <c r="E7" s="4">
        <v>1225</v>
      </c>
      <c r="F7" s="4">
        <f>C7*E7</f>
        <v>111952.75</v>
      </c>
    </row>
    <row r="8" spans="1:6" ht="105">
      <c r="A8" s="4" t="s">
        <v>16</v>
      </c>
      <c r="B8" s="4" t="s">
        <v>17</v>
      </c>
      <c r="C8" s="4">
        <v>27.53</v>
      </c>
      <c r="D8" s="4" t="s">
        <v>13</v>
      </c>
      <c r="E8" s="4">
        <v>415.58</v>
      </c>
      <c r="F8" s="4">
        <f t="shared" ref="F8:F15" si="0">C8*E8</f>
        <v>11440.9174</v>
      </c>
    </row>
    <row r="9" spans="1:6" ht="45">
      <c r="A9" s="5" t="s">
        <v>18</v>
      </c>
      <c r="B9" s="4" t="s">
        <v>19</v>
      </c>
      <c r="C9" s="6">
        <v>361.33</v>
      </c>
      <c r="D9" s="3" t="s">
        <v>20</v>
      </c>
      <c r="E9" s="6">
        <v>877.72</v>
      </c>
      <c r="F9" s="4">
        <f t="shared" si="0"/>
        <v>317146.56760000001</v>
      </c>
    </row>
    <row r="10" spans="1:6" ht="135">
      <c r="A10" s="4" t="s">
        <v>21</v>
      </c>
      <c r="B10" s="4" t="s">
        <v>22</v>
      </c>
      <c r="C10" s="4">
        <v>1.51</v>
      </c>
      <c r="D10" s="4" t="s">
        <v>13</v>
      </c>
      <c r="E10" s="4">
        <v>4858.76</v>
      </c>
      <c r="F10" s="4">
        <f t="shared" si="0"/>
        <v>7336.7276000000002</v>
      </c>
    </row>
    <row r="11" spans="1:6">
      <c r="A11" s="3">
        <v>7</v>
      </c>
      <c r="B11" s="4" t="s">
        <v>23</v>
      </c>
      <c r="C11" s="4"/>
      <c r="D11" s="4"/>
      <c r="E11" s="4"/>
      <c r="F11" s="4"/>
    </row>
    <row r="12" spans="1:6">
      <c r="A12" s="4" t="s">
        <v>24</v>
      </c>
      <c r="B12" s="4" t="s">
        <v>25</v>
      </c>
      <c r="C12" s="4">
        <v>0.65</v>
      </c>
      <c r="D12" s="4" t="s">
        <v>13</v>
      </c>
      <c r="E12" s="4">
        <v>786.44</v>
      </c>
      <c r="F12" s="4">
        <f t="shared" si="0"/>
        <v>511.18600000000004</v>
      </c>
    </row>
    <row r="13" spans="1:6">
      <c r="A13" s="4" t="s">
        <v>26</v>
      </c>
      <c r="B13" s="4" t="s">
        <v>27</v>
      </c>
      <c r="C13" s="4">
        <v>27.53</v>
      </c>
      <c r="D13" s="4" t="s">
        <v>13</v>
      </c>
      <c r="E13" s="4">
        <v>332.84</v>
      </c>
      <c r="F13" s="4">
        <f t="shared" si="0"/>
        <v>9163.0851999999995</v>
      </c>
    </row>
    <row r="14" spans="1:6">
      <c r="A14" s="4" t="s">
        <v>28</v>
      </c>
      <c r="B14" s="4" t="s">
        <v>29</v>
      </c>
      <c r="C14" s="4">
        <v>118.28</v>
      </c>
      <c r="D14" s="4" t="s">
        <v>13</v>
      </c>
      <c r="E14" s="4">
        <v>436.52</v>
      </c>
      <c r="F14" s="4">
        <f t="shared" si="0"/>
        <v>51631.585599999999</v>
      </c>
    </row>
    <row r="15" spans="1:6">
      <c r="A15" s="4" t="s">
        <v>30</v>
      </c>
      <c r="B15" s="4" t="s">
        <v>31</v>
      </c>
      <c r="C15" s="4">
        <v>110.11</v>
      </c>
      <c r="D15" s="4" t="s">
        <v>13</v>
      </c>
      <c r="E15" s="4">
        <v>177.1</v>
      </c>
      <c r="F15" s="4">
        <f t="shared" si="0"/>
        <v>19500.481</v>
      </c>
    </row>
    <row r="16" spans="1:6">
      <c r="A16" s="4"/>
      <c r="B16" s="4"/>
      <c r="C16" s="4"/>
      <c r="D16" s="4"/>
      <c r="E16" s="4" t="s">
        <v>32</v>
      </c>
      <c r="F16" s="4">
        <f>SUM(F5:F15)</f>
        <v>548265.82279999997</v>
      </c>
    </row>
    <row r="17" spans="1:6" ht="30">
      <c r="A17" s="7"/>
      <c r="B17" s="8"/>
      <c r="C17" s="9"/>
      <c r="D17" s="3"/>
      <c r="E17" s="4" t="s">
        <v>33</v>
      </c>
      <c r="F17" s="4">
        <f>F16*12/100</f>
        <v>65791.898736000003</v>
      </c>
    </row>
    <row r="18" spans="1:6">
      <c r="A18" s="7"/>
      <c r="B18" s="8"/>
      <c r="C18" s="9"/>
      <c r="D18" s="3"/>
      <c r="E18" s="4"/>
      <c r="F18" s="4">
        <f>F17+F16</f>
        <v>614057.72153600003</v>
      </c>
    </row>
    <row r="19" spans="1:6" ht="30">
      <c r="A19" s="7"/>
      <c r="B19" s="8"/>
      <c r="C19" s="9"/>
      <c r="D19" s="3"/>
      <c r="E19" s="4" t="s">
        <v>34</v>
      </c>
      <c r="F19" s="4">
        <f>F18*1/100</f>
        <v>6140.5772153600001</v>
      </c>
    </row>
    <row r="20" spans="1:6">
      <c r="A20" s="7"/>
      <c r="B20" s="8"/>
      <c r="C20" s="9"/>
      <c r="D20" s="3"/>
      <c r="E20" s="4" t="s">
        <v>35</v>
      </c>
      <c r="F20" s="4">
        <f>F19+F18</f>
        <v>620198.29875136004</v>
      </c>
    </row>
  </sheetData>
  <mergeCells count="3">
    <mergeCell ref="A1:F1"/>
    <mergeCell ref="A2:F2"/>
    <mergeCell ref="A3:F3"/>
  </mergeCells>
  <pageMargins left="0.59" right="0.56999999999999995" top="0.44" bottom="0.96" header="0.3" footer="0.3"/>
  <pageSetup paperSize="9" scale="90" orientation="portrait" r:id="rId1"/>
</worksheet>
</file>

<file path=xl/worksheets/sheet10.xml><?xml version="1.0" encoding="utf-8"?>
<worksheet xmlns="http://schemas.openxmlformats.org/spreadsheetml/2006/main" xmlns:r="http://schemas.openxmlformats.org/officeDocument/2006/relationships">
  <dimension ref="A1:H22"/>
  <sheetViews>
    <sheetView topLeftCell="A13" workbookViewId="0">
      <selection activeCell="B27" sqref="B27"/>
    </sheetView>
  </sheetViews>
  <sheetFormatPr defaultRowHeight="15"/>
  <cols>
    <col min="1" max="1" width="9.28515625" style="43" bestFit="1" customWidth="1"/>
    <col min="2" max="2" width="46.140625" style="44" customWidth="1"/>
    <col min="3" max="3" width="12.28515625" customWidth="1"/>
    <col min="4" max="4" width="6.140625" bestFit="1" customWidth="1"/>
    <col min="5" max="5" width="16.5703125" style="45" bestFit="1" customWidth="1"/>
    <col min="6" max="6" width="21.42578125" style="46" bestFit="1" customWidth="1"/>
  </cols>
  <sheetData>
    <row r="1" spans="1:8" ht="26.25">
      <c r="A1" s="80" t="s">
        <v>0</v>
      </c>
      <c r="B1" s="80"/>
      <c r="C1" s="80"/>
      <c r="D1" s="80"/>
      <c r="E1" s="80"/>
      <c r="F1" s="80"/>
    </row>
    <row r="2" spans="1:8" ht="13.5" customHeight="1">
      <c r="A2" s="92" t="s">
        <v>200</v>
      </c>
      <c r="B2" s="92"/>
      <c r="C2" s="92"/>
      <c r="D2" s="92"/>
      <c r="E2" s="92"/>
      <c r="F2" s="92"/>
    </row>
    <row r="3" spans="1:8" s="24" customFormat="1" ht="38.25" customHeight="1">
      <c r="A3" s="93" t="s">
        <v>225</v>
      </c>
      <c r="B3" s="94"/>
      <c r="C3" s="94"/>
      <c r="D3" s="94"/>
      <c r="E3" s="94"/>
      <c r="F3" s="95"/>
    </row>
    <row r="4" spans="1:8" s="24" customFormat="1" ht="15.75">
      <c r="A4" s="25" t="s">
        <v>202</v>
      </c>
      <c r="B4" s="25" t="s">
        <v>203</v>
      </c>
      <c r="C4" s="25" t="s">
        <v>204</v>
      </c>
      <c r="D4" s="25" t="s">
        <v>6</v>
      </c>
      <c r="E4" s="25" t="s">
        <v>205</v>
      </c>
      <c r="F4" s="25" t="s">
        <v>206</v>
      </c>
    </row>
    <row r="5" spans="1:8" s="29" customFormat="1" ht="47.25">
      <c r="A5" s="26">
        <v>1</v>
      </c>
      <c r="B5" s="27" t="s">
        <v>207</v>
      </c>
      <c r="C5" s="28">
        <v>5</v>
      </c>
      <c r="D5" s="28" t="s">
        <v>10</v>
      </c>
      <c r="E5" s="28">
        <v>330.4</v>
      </c>
      <c r="F5" s="28">
        <f>ROUND(C5*E5,2)</f>
        <v>1652</v>
      </c>
    </row>
    <row r="6" spans="1:8" s="32" customFormat="1" ht="220.5">
      <c r="A6" s="27" t="s">
        <v>208</v>
      </c>
      <c r="B6" s="30" t="s">
        <v>209</v>
      </c>
      <c r="C6" s="31">
        <v>49.33</v>
      </c>
      <c r="D6" s="27" t="s">
        <v>112</v>
      </c>
      <c r="E6" s="27">
        <v>139.58000000000001</v>
      </c>
      <c r="F6" s="28">
        <f t="shared" ref="F6:F16" si="0">ROUND(C6*E6,2)</f>
        <v>6885.48</v>
      </c>
    </row>
    <row r="7" spans="1:8" s="32" customFormat="1" ht="157.5">
      <c r="A7" s="27" t="s">
        <v>210</v>
      </c>
      <c r="B7" s="30" t="s">
        <v>114</v>
      </c>
      <c r="C7" s="31">
        <v>18.41</v>
      </c>
      <c r="D7" s="27" t="s">
        <v>112</v>
      </c>
      <c r="E7" s="27">
        <v>415.58</v>
      </c>
      <c r="F7" s="28">
        <f t="shared" si="0"/>
        <v>7650.83</v>
      </c>
    </row>
    <row r="8" spans="1:8" s="32" customFormat="1" ht="126">
      <c r="A8" s="27" t="s">
        <v>211</v>
      </c>
      <c r="B8" s="30" t="s">
        <v>212</v>
      </c>
      <c r="C8" s="31">
        <v>30.92</v>
      </c>
      <c r="D8" s="27" t="s">
        <v>112</v>
      </c>
      <c r="E8" s="27">
        <v>1438.96</v>
      </c>
      <c r="F8" s="28">
        <f t="shared" si="0"/>
        <v>44492.639999999999</v>
      </c>
      <c r="H8" s="33"/>
    </row>
    <row r="9" spans="1:8" s="32" customFormat="1" ht="78.75">
      <c r="A9" s="34" t="s">
        <v>213</v>
      </c>
      <c r="B9" s="30" t="s">
        <v>214</v>
      </c>
      <c r="C9" s="31">
        <v>12.09</v>
      </c>
      <c r="D9" s="27" t="s">
        <v>215</v>
      </c>
      <c r="E9" s="27">
        <v>184.61</v>
      </c>
      <c r="F9" s="28">
        <f>ROUND(C9*E9,0)</f>
        <v>2232</v>
      </c>
      <c r="H9" s="33"/>
    </row>
    <row r="10" spans="1:8" s="32" customFormat="1" ht="141.75">
      <c r="A10" s="34" t="s">
        <v>216</v>
      </c>
      <c r="B10" s="30" t="s">
        <v>217</v>
      </c>
      <c r="C10" s="28">
        <v>36.82</v>
      </c>
      <c r="D10" s="31" t="s">
        <v>112</v>
      </c>
      <c r="E10" s="28">
        <v>4858.76</v>
      </c>
      <c r="F10" s="28">
        <f t="shared" si="0"/>
        <v>178899.54</v>
      </c>
    </row>
    <row r="11" spans="1:8" s="32" customFormat="1" ht="18">
      <c r="A11" s="27">
        <v>7</v>
      </c>
      <c r="B11" s="35" t="s">
        <v>138</v>
      </c>
      <c r="C11" s="31"/>
      <c r="D11" s="27"/>
      <c r="E11" s="27"/>
      <c r="F11" s="28"/>
    </row>
    <row r="12" spans="1:8" s="32" customFormat="1" ht="15.75">
      <c r="A12" s="27" t="s">
        <v>24</v>
      </c>
      <c r="B12" s="30" t="s">
        <v>218</v>
      </c>
      <c r="C12" s="31">
        <v>15.83</v>
      </c>
      <c r="D12" s="27" t="s">
        <v>112</v>
      </c>
      <c r="E12" s="36">
        <v>695.72</v>
      </c>
      <c r="F12" s="28">
        <f t="shared" si="0"/>
        <v>11013.25</v>
      </c>
    </row>
    <row r="13" spans="1:8" s="32" customFormat="1" ht="15.75">
      <c r="A13" s="27" t="s">
        <v>26</v>
      </c>
      <c r="B13" s="37" t="s">
        <v>219</v>
      </c>
      <c r="C13" s="31">
        <v>18.41</v>
      </c>
      <c r="D13" s="27" t="s">
        <v>112</v>
      </c>
      <c r="E13" s="36">
        <v>384.68</v>
      </c>
      <c r="F13" s="28">
        <f t="shared" si="0"/>
        <v>7081.96</v>
      </c>
    </row>
    <row r="14" spans="1:8" s="32" customFormat="1" ht="15.75">
      <c r="A14" s="27" t="s">
        <v>79</v>
      </c>
      <c r="B14" s="30" t="s">
        <v>220</v>
      </c>
      <c r="C14" s="31">
        <v>31.67</v>
      </c>
      <c r="D14" s="27" t="s">
        <v>112</v>
      </c>
      <c r="E14" s="36">
        <v>345.8</v>
      </c>
      <c r="F14" s="28">
        <f t="shared" si="0"/>
        <v>10951.49</v>
      </c>
    </row>
    <row r="15" spans="1:8" s="32" customFormat="1" ht="15.75">
      <c r="A15" s="26" t="s">
        <v>28</v>
      </c>
      <c r="B15" s="38" t="s">
        <v>221</v>
      </c>
      <c r="C15" s="28">
        <v>30.92</v>
      </c>
      <c r="D15" s="28" t="s">
        <v>112</v>
      </c>
      <c r="E15" s="28">
        <v>626.49</v>
      </c>
      <c r="F15" s="28">
        <f t="shared" si="0"/>
        <v>19371.07</v>
      </c>
    </row>
    <row r="16" spans="1:8" s="32" customFormat="1" ht="15.75">
      <c r="A16" s="27" t="s">
        <v>30</v>
      </c>
      <c r="B16" s="30" t="s">
        <v>144</v>
      </c>
      <c r="C16" s="31">
        <v>49.33</v>
      </c>
      <c r="D16" s="27" t="s">
        <v>112</v>
      </c>
      <c r="E16" s="36">
        <v>177.1</v>
      </c>
      <c r="F16" s="28">
        <f t="shared" si="0"/>
        <v>8736.34</v>
      </c>
    </row>
    <row r="17" spans="1:6" s="32" customFormat="1" ht="20.25">
      <c r="A17" s="27"/>
      <c r="B17" s="50"/>
      <c r="C17" s="96" t="s">
        <v>145</v>
      </c>
      <c r="D17" s="96"/>
      <c r="E17" s="96"/>
      <c r="F17" s="41">
        <f>SUM(F5:F16)</f>
        <v>298966.60000000003</v>
      </c>
    </row>
    <row r="18" spans="1:6" s="32" customFormat="1" ht="15.75">
      <c r="A18" s="27"/>
      <c r="B18" s="50"/>
      <c r="C18" s="97" t="s">
        <v>222</v>
      </c>
      <c r="D18" s="97"/>
      <c r="E18" s="97"/>
      <c r="F18" s="31">
        <f>ROUND(F17*12%,2)</f>
        <v>35875.99</v>
      </c>
    </row>
    <row r="19" spans="1:6" s="32" customFormat="1" ht="15.75">
      <c r="A19" s="27"/>
      <c r="B19" s="50"/>
      <c r="C19" s="97" t="s">
        <v>145</v>
      </c>
      <c r="D19" s="97"/>
      <c r="E19" s="97"/>
      <c r="F19" s="31">
        <f>SUM(F17:F18)</f>
        <v>334842.59000000003</v>
      </c>
    </row>
    <row r="20" spans="1:6" s="32" customFormat="1" ht="15.75">
      <c r="A20" s="27"/>
      <c r="B20" s="50"/>
      <c r="C20" s="91" t="s">
        <v>223</v>
      </c>
      <c r="D20" s="91"/>
      <c r="E20" s="91"/>
      <c r="F20" s="18">
        <f>ROUND(F19*1%,2)</f>
        <v>3348.43</v>
      </c>
    </row>
    <row r="21" spans="1:6" s="32" customFormat="1" ht="15.75">
      <c r="A21" s="27"/>
      <c r="B21" s="34"/>
      <c r="C21" s="91" t="s">
        <v>224</v>
      </c>
      <c r="D21" s="91"/>
      <c r="E21" s="91"/>
      <c r="F21" s="18">
        <f>SUM(F19:F20)</f>
        <v>338191.02</v>
      </c>
    </row>
    <row r="22" spans="1:6" s="32" customFormat="1" ht="15.75">
      <c r="A22" s="27"/>
      <c r="B22" s="34"/>
      <c r="C22" s="91" t="s">
        <v>199</v>
      </c>
      <c r="D22" s="91"/>
      <c r="E22" s="91"/>
      <c r="F22" s="47">
        <v>338191</v>
      </c>
    </row>
  </sheetData>
  <mergeCells count="9">
    <mergeCell ref="C20:E20"/>
    <mergeCell ref="C21:E21"/>
    <mergeCell ref="C22:E22"/>
    <mergeCell ref="A1:F1"/>
    <mergeCell ref="A2:F2"/>
    <mergeCell ref="A3:F3"/>
    <mergeCell ref="C17:E17"/>
    <mergeCell ref="C18:E18"/>
    <mergeCell ref="C19:E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H21"/>
  <sheetViews>
    <sheetView workbookViewId="0">
      <selection activeCell="A3" sqref="A3:F3"/>
    </sheetView>
  </sheetViews>
  <sheetFormatPr defaultRowHeight="15"/>
  <cols>
    <col min="1" max="1" width="9.28515625" style="43" bestFit="1" customWidth="1"/>
    <col min="2" max="2" width="46.140625" style="44" customWidth="1"/>
    <col min="3" max="3" width="12.28515625" customWidth="1"/>
    <col min="4" max="4" width="6.140625" bestFit="1" customWidth="1"/>
    <col min="5" max="5" width="12" style="45" customWidth="1"/>
    <col min="6" max="6" width="21.42578125" style="46" bestFit="1" customWidth="1"/>
  </cols>
  <sheetData>
    <row r="1" spans="1:8" ht="26.25">
      <c r="A1" s="80" t="s">
        <v>0</v>
      </c>
      <c r="B1" s="80"/>
      <c r="C1" s="80"/>
      <c r="D1" s="80"/>
      <c r="E1" s="80"/>
      <c r="F1" s="80"/>
    </row>
    <row r="2" spans="1:8" ht="15" customHeight="1">
      <c r="A2" s="81" t="s">
        <v>200</v>
      </c>
      <c r="B2" s="81"/>
      <c r="C2" s="81"/>
      <c r="D2" s="81"/>
      <c r="E2" s="81"/>
      <c r="F2" s="81"/>
    </row>
    <row r="3" spans="1:8" s="24" customFormat="1" ht="38.25" customHeight="1">
      <c r="A3" s="93" t="s">
        <v>226</v>
      </c>
      <c r="B3" s="94"/>
      <c r="C3" s="94"/>
      <c r="D3" s="94"/>
      <c r="E3" s="94"/>
      <c r="F3" s="95"/>
    </row>
    <row r="4" spans="1:8" s="24" customFormat="1" ht="15" customHeight="1">
      <c r="A4" s="25" t="s">
        <v>202</v>
      </c>
      <c r="B4" s="25" t="s">
        <v>203</v>
      </c>
      <c r="C4" s="25" t="s">
        <v>204</v>
      </c>
      <c r="D4" s="25" t="s">
        <v>6</v>
      </c>
      <c r="E4" s="25" t="s">
        <v>205</v>
      </c>
      <c r="F4" s="25" t="s">
        <v>206</v>
      </c>
    </row>
    <row r="5" spans="1:8" s="29" customFormat="1" ht="47.25">
      <c r="A5" s="26">
        <v>1</v>
      </c>
      <c r="B5" s="27" t="s">
        <v>207</v>
      </c>
      <c r="C5" s="28">
        <v>5</v>
      </c>
      <c r="D5" s="28" t="s">
        <v>10</v>
      </c>
      <c r="E5" s="28">
        <v>330.4</v>
      </c>
      <c r="F5" s="28">
        <f>ROUND(C5*E5,2)</f>
        <v>1652</v>
      </c>
    </row>
    <row r="6" spans="1:8" s="32" customFormat="1" ht="220.5">
      <c r="A6" s="27" t="s">
        <v>208</v>
      </c>
      <c r="B6" s="30" t="s">
        <v>209</v>
      </c>
      <c r="C6" s="31">
        <v>53.13</v>
      </c>
      <c r="D6" s="27" t="s">
        <v>112</v>
      </c>
      <c r="E6" s="27">
        <v>139.58000000000001</v>
      </c>
      <c r="F6" s="28">
        <f t="shared" ref="F6:F16" si="0">ROUND(C6*E6,2)</f>
        <v>7415.89</v>
      </c>
    </row>
    <row r="7" spans="1:8" s="32" customFormat="1" ht="157.5">
      <c r="A7" s="27" t="s">
        <v>210</v>
      </c>
      <c r="B7" s="30" t="s">
        <v>114</v>
      </c>
      <c r="C7" s="31">
        <v>19.82</v>
      </c>
      <c r="D7" s="27" t="s">
        <v>112</v>
      </c>
      <c r="E7" s="27">
        <v>415.58</v>
      </c>
      <c r="F7" s="28">
        <f t="shared" si="0"/>
        <v>8236.7999999999993</v>
      </c>
    </row>
    <row r="8" spans="1:8" s="32" customFormat="1" ht="126">
      <c r="A8" s="27" t="s">
        <v>211</v>
      </c>
      <c r="B8" s="30" t="s">
        <v>212</v>
      </c>
      <c r="C8" s="31">
        <v>33.299999999999997</v>
      </c>
      <c r="D8" s="27" t="s">
        <v>112</v>
      </c>
      <c r="E8" s="27">
        <v>1438.96</v>
      </c>
      <c r="F8" s="28">
        <f>ROUND(C8*E8,2)</f>
        <v>47917.37</v>
      </c>
      <c r="H8" s="33"/>
    </row>
    <row r="9" spans="1:8" ht="78.75">
      <c r="A9" s="34" t="s">
        <v>213</v>
      </c>
      <c r="B9" s="30" t="s">
        <v>214</v>
      </c>
      <c r="C9" s="31">
        <v>13.02</v>
      </c>
      <c r="D9" s="27" t="s">
        <v>215</v>
      </c>
      <c r="E9" s="27">
        <v>184.61</v>
      </c>
      <c r="F9" s="28">
        <f>ROUND(C9*E9,0)</f>
        <v>2404</v>
      </c>
    </row>
    <row r="10" spans="1:8" s="32" customFormat="1" ht="141.75">
      <c r="A10" s="34" t="s">
        <v>216</v>
      </c>
      <c r="B10" s="30" t="s">
        <v>217</v>
      </c>
      <c r="C10" s="28">
        <v>39.65</v>
      </c>
      <c r="D10" s="31" t="s">
        <v>112</v>
      </c>
      <c r="E10" s="28">
        <v>4461</v>
      </c>
      <c r="F10" s="28">
        <f t="shared" si="0"/>
        <v>176878.65</v>
      </c>
    </row>
    <row r="11" spans="1:8" s="32" customFormat="1" ht="15.75">
      <c r="A11" s="27">
        <v>7</v>
      </c>
      <c r="B11" s="51" t="s">
        <v>138</v>
      </c>
      <c r="C11" s="31"/>
      <c r="D11" s="27"/>
      <c r="E11" s="27"/>
      <c r="F11" s="28"/>
    </row>
    <row r="12" spans="1:8" s="32" customFormat="1" ht="15.75">
      <c r="A12" s="27" t="s">
        <v>24</v>
      </c>
      <c r="B12" s="30" t="s">
        <v>218</v>
      </c>
      <c r="C12" s="31">
        <v>17.05</v>
      </c>
      <c r="D12" s="27" t="s">
        <v>112</v>
      </c>
      <c r="E12" s="36">
        <v>790.67</v>
      </c>
      <c r="F12" s="28">
        <f t="shared" si="0"/>
        <v>13480.92</v>
      </c>
    </row>
    <row r="13" spans="1:8" s="32" customFormat="1" ht="15.75">
      <c r="A13" s="27" t="s">
        <v>26</v>
      </c>
      <c r="B13" s="37" t="s">
        <v>219</v>
      </c>
      <c r="C13" s="31">
        <v>19.82</v>
      </c>
      <c r="D13" s="27" t="s">
        <v>112</v>
      </c>
      <c r="E13" s="36">
        <v>437.55</v>
      </c>
      <c r="F13" s="28">
        <f t="shared" si="0"/>
        <v>8672.24</v>
      </c>
    </row>
    <row r="14" spans="1:8" s="32" customFormat="1" ht="15.75">
      <c r="A14" s="27" t="s">
        <v>79</v>
      </c>
      <c r="B14" s="30" t="s">
        <v>220</v>
      </c>
      <c r="C14" s="31">
        <v>34.1</v>
      </c>
      <c r="D14" s="27" t="s">
        <v>112</v>
      </c>
      <c r="E14" s="36">
        <v>393.4</v>
      </c>
      <c r="F14" s="28">
        <f t="shared" si="0"/>
        <v>13414.94</v>
      </c>
    </row>
    <row r="15" spans="1:8" s="32" customFormat="1" ht="15.75">
      <c r="A15" s="26" t="s">
        <v>28</v>
      </c>
      <c r="B15" s="38" t="s">
        <v>221</v>
      </c>
      <c r="C15" s="28">
        <v>33.299999999999997</v>
      </c>
      <c r="D15" s="28" t="s">
        <v>112</v>
      </c>
      <c r="E15" s="28">
        <v>712.09</v>
      </c>
      <c r="F15" s="28">
        <f>ROUNDDOWN(C15*E15,2)</f>
        <v>23712.59</v>
      </c>
    </row>
    <row r="16" spans="1:8" s="32" customFormat="1" ht="15.75">
      <c r="A16" s="27" t="s">
        <v>30</v>
      </c>
      <c r="B16" s="30" t="s">
        <v>144</v>
      </c>
      <c r="C16" s="31">
        <v>53.13</v>
      </c>
      <c r="D16" s="27" t="s">
        <v>112</v>
      </c>
      <c r="E16" s="36">
        <v>177.1</v>
      </c>
      <c r="F16" s="28">
        <f t="shared" si="0"/>
        <v>9409.32</v>
      </c>
    </row>
    <row r="17" spans="1:6" s="32" customFormat="1" ht="20.25">
      <c r="A17" s="27"/>
      <c r="B17" s="50"/>
      <c r="C17" s="96" t="s">
        <v>145</v>
      </c>
      <c r="D17" s="96"/>
      <c r="E17" s="96"/>
      <c r="F17" s="41">
        <f>SUM(F5:F16)</f>
        <v>313194.72000000003</v>
      </c>
    </row>
    <row r="18" spans="1:6" s="32" customFormat="1" ht="15.75">
      <c r="A18" s="27"/>
      <c r="B18" s="50"/>
      <c r="C18" s="97" t="s">
        <v>222</v>
      </c>
      <c r="D18" s="97"/>
      <c r="E18" s="97"/>
      <c r="F18" s="31">
        <f>ROUND(F17*12%,2)</f>
        <v>37583.370000000003</v>
      </c>
    </row>
    <row r="19" spans="1:6" s="32" customFormat="1" ht="15.75">
      <c r="A19" s="27"/>
      <c r="B19" s="50"/>
      <c r="C19" s="97" t="s">
        <v>145</v>
      </c>
      <c r="D19" s="97"/>
      <c r="E19" s="97"/>
      <c r="F19" s="31">
        <f>SUM(F17:F18)</f>
        <v>350778.09</v>
      </c>
    </row>
    <row r="20" spans="1:6" s="32" customFormat="1" ht="15.75">
      <c r="A20" s="27"/>
      <c r="B20" s="50"/>
      <c r="C20" s="97" t="s">
        <v>223</v>
      </c>
      <c r="D20" s="97"/>
      <c r="E20" s="97"/>
      <c r="F20" s="31">
        <f>ROUND(F19*1%,2)</f>
        <v>3507.78</v>
      </c>
    </row>
    <row r="21" spans="1:6" s="32" customFormat="1" ht="15.75">
      <c r="A21" s="27"/>
      <c r="B21" s="34"/>
      <c r="C21" s="97" t="s">
        <v>224</v>
      </c>
      <c r="D21" s="97"/>
      <c r="E21" s="97"/>
      <c r="F21" s="31">
        <f>SUM(F19:F20)</f>
        <v>354285.87000000005</v>
      </c>
    </row>
  </sheetData>
  <mergeCells count="8">
    <mergeCell ref="C20:E20"/>
    <mergeCell ref="C21:E21"/>
    <mergeCell ref="A1:F1"/>
    <mergeCell ref="A2:F2"/>
    <mergeCell ref="A3:F3"/>
    <mergeCell ref="C17:E17"/>
    <mergeCell ref="C18:E18"/>
    <mergeCell ref="C19:E19"/>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H28"/>
  <sheetViews>
    <sheetView topLeftCell="A12" workbookViewId="0">
      <selection activeCell="A17" sqref="A17:F22"/>
    </sheetView>
  </sheetViews>
  <sheetFormatPr defaultRowHeight="15"/>
  <cols>
    <col min="1" max="1" width="9.28515625" style="43" bestFit="1" customWidth="1"/>
    <col min="2" max="2" width="46.140625" style="44" customWidth="1"/>
    <col min="3" max="3" width="12.28515625" customWidth="1"/>
    <col min="4" max="4" width="6.140625" bestFit="1" customWidth="1"/>
    <col min="5" max="5" width="12" style="45" customWidth="1"/>
    <col min="6" max="6" width="22.7109375" style="46" bestFit="1" customWidth="1"/>
  </cols>
  <sheetData>
    <row r="1" spans="1:8" s="1" customFormat="1" ht="18.75">
      <c r="A1" s="63" t="s">
        <v>0</v>
      </c>
      <c r="B1" s="63"/>
      <c r="C1" s="63"/>
      <c r="D1" s="63"/>
      <c r="E1" s="63"/>
      <c r="F1" s="63"/>
    </row>
    <row r="2" spans="1:8" s="1" customFormat="1" ht="18.75">
      <c r="A2" s="63" t="s">
        <v>1</v>
      </c>
      <c r="B2" s="63"/>
      <c r="C2" s="63"/>
      <c r="D2" s="63"/>
      <c r="E2" s="63"/>
      <c r="F2" s="63"/>
    </row>
    <row r="3" spans="1:8" s="24" customFormat="1" ht="33.75" customHeight="1">
      <c r="A3" s="98" t="s">
        <v>232</v>
      </c>
      <c r="B3" s="98"/>
      <c r="C3" s="98"/>
      <c r="D3" s="98"/>
      <c r="E3" s="98"/>
      <c r="F3" s="98"/>
    </row>
    <row r="4" spans="1:8" s="24" customFormat="1" ht="15.75">
      <c r="A4" s="17" t="s">
        <v>202</v>
      </c>
      <c r="B4" s="17" t="s">
        <v>203</v>
      </c>
      <c r="C4" s="17" t="s">
        <v>204</v>
      </c>
      <c r="D4" s="17" t="s">
        <v>6</v>
      </c>
      <c r="E4" s="17" t="s">
        <v>205</v>
      </c>
      <c r="F4" s="17" t="s">
        <v>206</v>
      </c>
    </row>
    <row r="5" spans="1:8" s="32" customFormat="1" ht="47.25">
      <c r="A5" s="27">
        <v>1</v>
      </c>
      <c r="B5" s="27" t="s">
        <v>207</v>
      </c>
      <c r="C5" s="28">
        <v>5</v>
      </c>
      <c r="D5" s="28" t="s">
        <v>10</v>
      </c>
      <c r="E5" s="28">
        <v>330.4</v>
      </c>
      <c r="F5" s="28">
        <f>ROUND(C5*E5,2)</f>
        <v>1652</v>
      </c>
    </row>
    <row r="6" spans="1:8" s="32" customFormat="1" ht="210.75" customHeight="1">
      <c r="A6" s="27" t="s">
        <v>227</v>
      </c>
      <c r="B6" s="30" t="s">
        <v>228</v>
      </c>
      <c r="C6" s="28">
        <v>17.27</v>
      </c>
      <c r="D6" s="27" t="s">
        <v>112</v>
      </c>
      <c r="E6" s="27">
        <v>153.84</v>
      </c>
      <c r="F6" s="28">
        <f>ROUND(C6*E6,2)</f>
        <v>2656.82</v>
      </c>
    </row>
    <row r="7" spans="1:8" s="32" customFormat="1" ht="157.5">
      <c r="A7" s="27" t="s">
        <v>210</v>
      </c>
      <c r="B7" s="30" t="s">
        <v>114</v>
      </c>
      <c r="C7" s="31">
        <v>6.44</v>
      </c>
      <c r="D7" s="27" t="s">
        <v>112</v>
      </c>
      <c r="E7" s="27">
        <v>415.58</v>
      </c>
      <c r="F7" s="28">
        <f t="shared" ref="F7:F16" si="0">ROUND(C7*E7,2)</f>
        <v>2676.34</v>
      </c>
    </row>
    <row r="8" spans="1:8" s="32" customFormat="1" ht="126">
      <c r="A8" s="27" t="s">
        <v>229</v>
      </c>
      <c r="B8" s="30" t="s">
        <v>212</v>
      </c>
      <c r="C8" s="31">
        <v>10.74</v>
      </c>
      <c r="D8" s="27" t="s">
        <v>112</v>
      </c>
      <c r="E8" s="27">
        <v>1438.96</v>
      </c>
      <c r="F8" s="28">
        <f t="shared" si="0"/>
        <v>15454.43</v>
      </c>
      <c r="H8" s="33"/>
    </row>
    <row r="9" spans="1:8" ht="78.75">
      <c r="A9" s="34" t="s">
        <v>213</v>
      </c>
      <c r="B9" s="30" t="s">
        <v>214</v>
      </c>
      <c r="C9" s="31">
        <v>12.09</v>
      </c>
      <c r="D9" s="27" t="s">
        <v>215</v>
      </c>
      <c r="E9" s="27">
        <v>184.61</v>
      </c>
      <c r="F9" s="28">
        <f t="shared" si="0"/>
        <v>2231.9299999999998</v>
      </c>
    </row>
    <row r="10" spans="1:8" s="32" customFormat="1" ht="141.75">
      <c r="A10" s="34" t="s">
        <v>216</v>
      </c>
      <c r="B10" s="30" t="s">
        <v>217</v>
      </c>
      <c r="C10" s="27">
        <v>12.89</v>
      </c>
      <c r="D10" s="31" t="s">
        <v>112</v>
      </c>
      <c r="E10" s="28">
        <v>4858.76</v>
      </c>
      <c r="F10" s="28">
        <f t="shared" si="0"/>
        <v>62629.42</v>
      </c>
    </row>
    <row r="11" spans="1:8" s="32" customFormat="1" ht="15.75">
      <c r="A11" s="27">
        <v>7</v>
      </c>
      <c r="B11" s="30" t="s">
        <v>138</v>
      </c>
      <c r="C11" s="31"/>
      <c r="D11" s="27"/>
      <c r="E11" s="27"/>
      <c r="F11" s="28"/>
    </row>
    <row r="12" spans="1:8" s="32" customFormat="1" ht="15.75">
      <c r="A12" s="27"/>
      <c r="B12" s="30" t="s">
        <v>233</v>
      </c>
      <c r="C12" s="31">
        <v>5.54</v>
      </c>
      <c r="D12" s="27" t="s">
        <v>112</v>
      </c>
      <c r="E12" s="31">
        <v>695.72</v>
      </c>
      <c r="F12" s="28">
        <f t="shared" si="0"/>
        <v>3854.29</v>
      </c>
    </row>
    <row r="13" spans="1:8" s="32" customFormat="1" ht="15.75">
      <c r="A13" s="27"/>
      <c r="B13" s="37" t="s">
        <v>234</v>
      </c>
      <c r="C13" s="31">
        <v>6.44</v>
      </c>
      <c r="D13" s="27" t="s">
        <v>112</v>
      </c>
      <c r="E13" s="31">
        <v>384.68</v>
      </c>
      <c r="F13" s="28">
        <f t="shared" si="0"/>
        <v>2477.34</v>
      </c>
    </row>
    <row r="14" spans="1:8" s="32" customFormat="1" ht="15.75">
      <c r="A14" s="27"/>
      <c r="B14" s="30" t="s">
        <v>235</v>
      </c>
      <c r="C14" s="31">
        <v>11.09</v>
      </c>
      <c r="D14" s="27" t="s">
        <v>112</v>
      </c>
      <c r="E14" s="31">
        <v>345.8</v>
      </c>
      <c r="F14" s="28">
        <f t="shared" si="0"/>
        <v>3834.92</v>
      </c>
    </row>
    <row r="15" spans="1:8" s="32" customFormat="1" ht="15.75">
      <c r="A15" s="26"/>
      <c r="B15" s="38" t="s">
        <v>236</v>
      </c>
      <c r="C15" s="28">
        <v>10.74</v>
      </c>
      <c r="D15" s="28" t="s">
        <v>112</v>
      </c>
      <c r="E15" s="28">
        <v>626.49</v>
      </c>
      <c r="F15" s="28">
        <f t="shared" si="0"/>
        <v>6728.5</v>
      </c>
    </row>
    <row r="16" spans="1:8" s="32" customFormat="1" ht="15.75">
      <c r="A16" s="27"/>
      <c r="B16" s="30" t="s">
        <v>230</v>
      </c>
      <c r="C16" s="31">
        <v>17.27</v>
      </c>
      <c r="D16" s="27" t="s">
        <v>112</v>
      </c>
      <c r="E16" s="31">
        <v>177.1</v>
      </c>
      <c r="F16" s="28">
        <f t="shared" si="0"/>
        <v>3058.52</v>
      </c>
    </row>
    <row r="17" spans="1:6" s="32" customFormat="1" ht="15.75">
      <c r="A17" s="2"/>
      <c r="B17" s="55"/>
      <c r="C17" s="91" t="s">
        <v>145</v>
      </c>
      <c r="D17" s="91"/>
      <c r="E17" s="91"/>
      <c r="F17" s="18">
        <f>SUM(F5:F16)</f>
        <v>107254.51</v>
      </c>
    </row>
    <row r="18" spans="1:6" s="32" customFormat="1" ht="15.75">
      <c r="A18" s="2"/>
      <c r="B18" s="55"/>
      <c r="C18" s="91" t="s">
        <v>222</v>
      </c>
      <c r="D18" s="91"/>
      <c r="E18" s="91"/>
      <c r="F18" s="18">
        <f>F17*12%</f>
        <v>12870.5412</v>
      </c>
    </row>
    <row r="19" spans="1:6" s="32" customFormat="1" ht="15.75">
      <c r="A19" s="2"/>
      <c r="B19" s="55"/>
      <c r="C19" s="91" t="s">
        <v>145</v>
      </c>
      <c r="D19" s="91"/>
      <c r="E19" s="91"/>
      <c r="F19" s="18">
        <f>SUM(F17:F18)</f>
        <v>120125.05119999999</v>
      </c>
    </row>
    <row r="20" spans="1:6" s="32" customFormat="1" ht="15.75">
      <c r="A20" s="2"/>
      <c r="B20" s="55"/>
      <c r="C20" s="91" t="s">
        <v>223</v>
      </c>
      <c r="D20" s="91"/>
      <c r="E20" s="91"/>
      <c r="F20" s="18">
        <f>ROUND(F19*0.01,2)</f>
        <v>1201.25</v>
      </c>
    </row>
    <row r="21" spans="1:6" s="32" customFormat="1" ht="15.75">
      <c r="A21" s="2"/>
      <c r="B21" s="56"/>
      <c r="C21" s="91" t="s">
        <v>224</v>
      </c>
      <c r="D21" s="91"/>
      <c r="E21" s="91"/>
      <c r="F21" s="18">
        <f>SUM(F19:F20)</f>
        <v>121326.30119999999</v>
      </c>
    </row>
    <row r="22" spans="1:6" s="32" customFormat="1" ht="15.75">
      <c r="A22" s="2"/>
      <c r="B22" s="56"/>
      <c r="C22" s="91" t="s">
        <v>199</v>
      </c>
      <c r="D22" s="91"/>
      <c r="E22" s="91"/>
      <c r="F22" s="47">
        <v>121326</v>
      </c>
    </row>
    <row r="28" spans="1:6" ht="18.75">
      <c r="A28" s="43" t="s">
        <v>231</v>
      </c>
      <c r="B28" s="52"/>
      <c r="C28" s="53"/>
      <c r="D28" s="53"/>
      <c r="E28" s="54"/>
      <c r="F28" s="52"/>
    </row>
  </sheetData>
  <mergeCells count="9">
    <mergeCell ref="C20:E20"/>
    <mergeCell ref="C21:E21"/>
    <mergeCell ref="C22:E22"/>
    <mergeCell ref="A1:F1"/>
    <mergeCell ref="A2:F2"/>
    <mergeCell ref="A3:F3"/>
    <mergeCell ref="C17:E17"/>
    <mergeCell ref="C18:E18"/>
    <mergeCell ref="C19:E19"/>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F26"/>
  <sheetViews>
    <sheetView topLeftCell="A7" workbookViewId="0">
      <selection activeCell="A3" sqref="A3:F3"/>
    </sheetView>
  </sheetViews>
  <sheetFormatPr defaultRowHeight="15"/>
  <cols>
    <col min="1" max="1" width="9.140625" style="10"/>
    <col min="2" max="2" width="42.85546875" style="11" customWidth="1"/>
    <col min="3" max="3" width="9.140625" style="1"/>
    <col min="4" max="4" width="9.140625" style="12"/>
    <col min="5" max="5" width="9.140625" style="1"/>
    <col min="6" max="6" width="16.42578125" style="13" customWidth="1"/>
    <col min="7" max="16384" width="9.140625" style="1"/>
  </cols>
  <sheetData>
    <row r="1" spans="1:6" ht="18.75">
      <c r="A1" s="63" t="s">
        <v>0</v>
      </c>
      <c r="B1" s="63"/>
      <c r="C1" s="63"/>
      <c r="D1" s="63"/>
      <c r="E1" s="63"/>
      <c r="F1" s="63"/>
    </row>
    <row r="2" spans="1:6" ht="18.75">
      <c r="A2" s="63" t="s">
        <v>1</v>
      </c>
      <c r="B2" s="63"/>
      <c r="C2" s="63"/>
      <c r="D2" s="63"/>
      <c r="E2" s="63"/>
      <c r="F2" s="63"/>
    </row>
    <row r="3" spans="1:6" ht="48" customHeight="1">
      <c r="A3" s="65" t="s">
        <v>88</v>
      </c>
      <c r="B3" s="66"/>
      <c r="C3" s="66"/>
      <c r="D3" s="66"/>
      <c r="E3" s="66"/>
      <c r="F3" s="67"/>
    </row>
    <row r="4" spans="1:6">
      <c r="A4" s="2" t="s">
        <v>3</v>
      </c>
      <c r="B4" s="2" t="s">
        <v>4</v>
      </c>
      <c r="C4" s="2" t="s">
        <v>5</v>
      </c>
      <c r="D4" s="2" t="s">
        <v>6</v>
      </c>
      <c r="E4" s="2" t="s">
        <v>7</v>
      </c>
      <c r="F4" s="2" t="s">
        <v>8</v>
      </c>
    </row>
    <row r="5" spans="1:6" ht="30">
      <c r="A5" s="4" t="s">
        <v>89</v>
      </c>
      <c r="B5" s="4" t="s">
        <v>90</v>
      </c>
      <c r="C5" s="4">
        <v>2.38</v>
      </c>
      <c r="D5" s="4" t="s">
        <v>91</v>
      </c>
      <c r="E5" s="4">
        <v>497.98</v>
      </c>
      <c r="F5" s="4">
        <f>+C5*E5</f>
        <v>1185.1923999999999</v>
      </c>
    </row>
    <row r="6" spans="1:6" ht="75">
      <c r="A6" s="3" t="s">
        <v>92</v>
      </c>
      <c r="B6" s="4" t="s">
        <v>93</v>
      </c>
      <c r="C6" s="4">
        <v>1</v>
      </c>
      <c r="D6" s="3" t="s">
        <v>13</v>
      </c>
      <c r="E6" s="4">
        <v>1832.28</v>
      </c>
      <c r="F6" s="4">
        <f t="shared" ref="F6" si="0">+C6*E6</f>
        <v>1832.28</v>
      </c>
    </row>
    <row r="7" spans="1:6" ht="120">
      <c r="A7" s="5" t="s">
        <v>94</v>
      </c>
      <c r="B7" s="4" t="s">
        <v>52</v>
      </c>
      <c r="C7" s="6">
        <v>6.83</v>
      </c>
      <c r="D7" s="3" t="s">
        <v>13</v>
      </c>
      <c r="E7" s="6">
        <v>153.84</v>
      </c>
      <c r="F7" s="4">
        <f t="shared" ref="F7:F13" si="1">C7*E7</f>
        <v>1050.7272</v>
      </c>
    </row>
    <row r="8" spans="1:6" ht="105">
      <c r="A8" s="5" t="s">
        <v>16</v>
      </c>
      <c r="B8" s="4" t="s">
        <v>17</v>
      </c>
      <c r="C8" s="6">
        <v>0.71</v>
      </c>
      <c r="D8" s="3" t="s">
        <v>13</v>
      </c>
      <c r="E8" s="6">
        <v>415.58</v>
      </c>
      <c r="F8" s="4">
        <f t="shared" si="1"/>
        <v>295.06179999999995</v>
      </c>
    </row>
    <row r="9" spans="1:6" ht="90">
      <c r="A9" s="5" t="s">
        <v>95</v>
      </c>
      <c r="B9" s="4" t="s">
        <v>54</v>
      </c>
      <c r="C9" s="6">
        <v>1.19</v>
      </c>
      <c r="D9" s="7" t="s">
        <v>13</v>
      </c>
      <c r="E9" s="6">
        <v>1438.96</v>
      </c>
      <c r="F9" s="4">
        <f t="shared" si="1"/>
        <v>1712.3624</v>
      </c>
    </row>
    <row r="10" spans="1:6" ht="135">
      <c r="A10" s="4" t="s">
        <v>96</v>
      </c>
      <c r="B10" s="4" t="s">
        <v>97</v>
      </c>
      <c r="C10" s="6">
        <v>3.69</v>
      </c>
      <c r="D10" s="4" t="s">
        <v>13</v>
      </c>
      <c r="E10" s="6">
        <v>5810.71</v>
      </c>
      <c r="F10" s="4">
        <f t="shared" ref="F10" si="2">ROUND(E10*C10,2)</f>
        <v>21441.52</v>
      </c>
    </row>
    <row r="11" spans="1:6" ht="105">
      <c r="A11" s="5" t="s">
        <v>57</v>
      </c>
      <c r="B11" s="4" t="s">
        <v>98</v>
      </c>
      <c r="C11" s="6">
        <v>1.89</v>
      </c>
      <c r="D11" s="3" t="s">
        <v>13</v>
      </c>
      <c r="E11" s="6">
        <v>6092.63</v>
      </c>
      <c r="F11" s="4">
        <f t="shared" si="1"/>
        <v>11515.0707</v>
      </c>
    </row>
    <row r="12" spans="1:6" ht="120">
      <c r="A12" s="4" t="s">
        <v>59</v>
      </c>
      <c r="B12" s="4" t="s">
        <v>99</v>
      </c>
      <c r="C12" s="4">
        <v>0.21</v>
      </c>
      <c r="D12" s="4" t="s">
        <v>61</v>
      </c>
      <c r="E12" s="4">
        <v>76041.94</v>
      </c>
      <c r="F12" s="4">
        <f t="shared" si="1"/>
        <v>15968.8074</v>
      </c>
    </row>
    <row r="13" spans="1:6" ht="120">
      <c r="A13" s="4" t="s">
        <v>100</v>
      </c>
      <c r="B13" s="4" t="s">
        <v>101</v>
      </c>
      <c r="C13" s="4">
        <v>0.29499989799999998</v>
      </c>
      <c r="D13" s="4" t="s">
        <v>61</v>
      </c>
      <c r="E13" s="4">
        <v>77259.94</v>
      </c>
      <c r="F13" s="4">
        <f t="shared" si="1"/>
        <v>22791.67441948612</v>
      </c>
    </row>
    <row r="14" spans="1:6" ht="45">
      <c r="A14" s="5" t="s">
        <v>102</v>
      </c>
      <c r="B14" s="16" t="s">
        <v>78</v>
      </c>
      <c r="C14" s="6">
        <v>25.1</v>
      </c>
      <c r="D14" s="5" t="s">
        <v>20</v>
      </c>
      <c r="E14" s="6">
        <v>184.61</v>
      </c>
      <c r="F14" s="4">
        <f>C14*E14</f>
        <v>4633.7110000000002</v>
      </c>
    </row>
    <row r="15" spans="1:6" ht="150">
      <c r="A15" s="4" t="s">
        <v>103</v>
      </c>
      <c r="B15" s="4" t="s">
        <v>22</v>
      </c>
      <c r="C15" s="4">
        <v>40.79</v>
      </c>
      <c r="D15" s="4" t="s">
        <v>13</v>
      </c>
      <c r="E15" s="4">
        <v>4858.76</v>
      </c>
      <c r="F15" s="4">
        <f t="shared" ref="F15" si="3">C15*E15</f>
        <v>198188.8204</v>
      </c>
    </row>
    <row r="16" spans="1:6">
      <c r="A16" s="7">
        <v>12</v>
      </c>
      <c r="B16" s="8" t="s">
        <v>23</v>
      </c>
      <c r="C16" s="9"/>
      <c r="D16" s="3"/>
      <c r="E16" s="9"/>
      <c r="F16" s="4"/>
    </row>
    <row r="17" spans="1:6">
      <c r="A17" s="7" t="s">
        <v>24</v>
      </c>
      <c r="B17" s="4" t="s">
        <v>104</v>
      </c>
      <c r="C17" s="8">
        <v>19.95</v>
      </c>
      <c r="D17" s="4" t="s">
        <v>13</v>
      </c>
      <c r="E17" s="4">
        <v>864.24</v>
      </c>
      <c r="F17" s="4">
        <f t="shared" ref="F17:F21" si="4">C17*E17</f>
        <v>17241.588</v>
      </c>
    </row>
    <row r="18" spans="1:6">
      <c r="A18" s="7" t="s">
        <v>26</v>
      </c>
      <c r="B18" s="4" t="s">
        <v>105</v>
      </c>
      <c r="C18" s="8">
        <v>0.71</v>
      </c>
      <c r="D18" s="4" t="s">
        <v>13</v>
      </c>
      <c r="E18" s="4">
        <v>408.24</v>
      </c>
      <c r="F18" s="4">
        <f t="shared" si="4"/>
        <v>289.85039999999998</v>
      </c>
    </row>
    <row r="19" spans="1:6">
      <c r="A19" s="7" t="s">
        <v>79</v>
      </c>
      <c r="B19" s="4" t="s">
        <v>106</v>
      </c>
      <c r="C19" s="8">
        <v>39.9</v>
      </c>
      <c r="D19" s="4" t="s">
        <v>13</v>
      </c>
      <c r="E19" s="4">
        <v>788.88</v>
      </c>
      <c r="F19" s="4">
        <f t="shared" si="4"/>
        <v>31476.311999999998</v>
      </c>
    </row>
    <row r="20" spans="1:6">
      <c r="A20" s="7" t="s">
        <v>28</v>
      </c>
      <c r="B20" s="4" t="s">
        <v>107</v>
      </c>
      <c r="C20" s="8">
        <v>1.19</v>
      </c>
      <c r="D20" s="4" t="s">
        <v>13</v>
      </c>
      <c r="E20" s="4">
        <v>466.97</v>
      </c>
      <c r="F20" s="4">
        <f t="shared" si="4"/>
        <v>555.6943</v>
      </c>
    </row>
    <row r="21" spans="1:6">
      <c r="A21" s="7" t="s">
        <v>30</v>
      </c>
      <c r="B21" s="4" t="s">
        <v>108</v>
      </c>
      <c r="C21" s="8">
        <v>6.83</v>
      </c>
      <c r="D21" s="4" t="s">
        <v>13</v>
      </c>
      <c r="E21" s="4">
        <v>177.1</v>
      </c>
      <c r="F21" s="4">
        <f t="shared" si="4"/>
        <v>1209.5930000000001</v>
      </c>
    </row>
    <row r="22" spans="1:6">
      <c r="A22" s="7"/>
      <c r="B22" s="8"/>
      <c r="C22" s="9"/>
      <c r="D22" s="3"/>
      <c r="E22" s="9" t="s">
        <v>32</v>
      </c>
      <c r="F22" s="6">
        <f>SUM(F5:F21)</f>
        <v>331388.26541948604</v>
      </c>
    </row>
    <row r="23" spans="1:6" ht="30">
      <c r="A23" s="7"/>
      <c r="B23" s="8"/>
      <c r="C23" s="9"/>
      <c r="D23" s="3"/>
      <c r="E23" s="4" t="s">
        <v>33</v>
      </c>
      <c r="F23" s="4">
        <f>F22*12/100</f>
        <v>39766.591850338329</v>
      </c>
    </row>
    <row r="24" spans="1:6">
      <c r="A24" s="7"/>
      <c r="B24" s="8"/>
      <c r="C24" s="9"/>
      <c r="D24" s="3"/>
      <c r="E24" s="4"/>
      <c r="F24" s="4">
        <f>F23+F22</f>
        <v>371154.85726982437</v>
      </c>
    </row>
    <row r="25" spans="1:6" ht="30">
      <c r="A25" s="7"/>
      <c r="B25" s="8"/>
      <c r="C25" s="9"/>
      <c r="D25" s="3"/>
      <c r="E25" s="4" t="s">
        <v>34</v>
      </c>
      <c r="F25" s="4">
        <f>F24*1/100</f>
        <v>3711.5485726982438</v>
      </c>
    </row>
    <row r="26" spans="1:6">
      <c r="A26" s="7"/>
      <c r="B26" s="8"/>
      <c r="C26" s="9"/>
      <c r="D26" s="3"/>
      <c r="E26" s="4" t="s">
        <v>32</v>
      </c>
      <c r="F26" s="4">
        <f>F25+F24</f>
        <v>374866.40584252262</v>
      </c>
    </row>
  </sheetData>
  <mergeCells count="3">
    <mergeCell ref="A1:F1"/>
    <mergeCell ref="A2:F2"/>
    <mergeCell ref="A3:F3"/>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F20"/>
  <sheetViews>
    <sheetView workbookViewId="0">
      <selection activeCell="A3" sqref="A3:F3"/>
    </sheetView>
  </sheetViews>
  <sheetFormatPr defaultRowHeight="15"/>
  <cols>
    <col min="1" max="1" width="9.140625" style="10"/>
    <col min="2" max="2" width="42.85546875" style="11" customWidth="1"/>
    <col min="3" max="3" width="9.140625" style="1"/>
    <col min="4" max="4" width="9.140625" style="12"/>
    <col min="5" max="5" width="9.7109375" style="1" bestFit="1" customWidth="1"/>
    <col min="6" max="6" width="16.42578125" style="13" customWidth="1"/>
    <col min="7" max="16384" width="9.140625" style="1"/>
  </cols>
  <sheetData>
    <row r="1" spans="1:6" ht="18.75">
      <c r="A1" s="63" t="s">
        <v>0</v>
      </c>
      <c r="B1" s="63"/>
      <c r="C1" s="63"/>
      <c r="D1" s="63"/>
      <c r="E1" s="63"/>
      <c r="F1" s="63"/>
    </row>
    <row r="2" spans="1:6" ht="18.75">
      <c r="A2" s="63" t="s">
        <v>1</v>
      </c>
      <c r="B2" s="63"/>
      <c r="C2" s="63"/>
      <c r="D2" s="63"/>
      <c r="E2" s="63"/>
      <c r="F2" s="63"/>
    </row>
    <row r="3" spans="1:6" ht="47.25" customHeight="1">
      <c r="A3" s="65" t="s">
        <v>237</v>
      </c>
      <c r="B3" s="66"/>
      <c r="C3" s="66"/>
      <c r="D3" s="66"/>
      <c r="E3" s="66"/>
      <c r="F3" s="67"/>
    </row>
    <row r="4" spans="1:6">
      <c r="A4" s="2" t="s">
        <v>3</v>
      </c>
      <c r="B4" s="2" t="s">
        <v>4</v>
      </c>
      <c r="C4" s="2" t="s">
        <v>5</v>
      </c>
      <c r="D4" s="2" t="s">
        <v>6</v>
      </c>
      <c r="E4" s="2" t="s">
        <v>7</v>
      </c>
      <c r="F4" s="2" t="s">
        <v>8</v>
      </c>
    </row>
    <row r="5" spans="1:6" ht="120">
      <c r="A5" s="5" t="s">
        <v>109</v>
      </c>
      <c r="B5" s="4" t="s">
        <v>52</v>
      </c>
      <c r="C5" s="6">
        <v>52.87</v>
      </c>
      <c r="D5" s="3" t="s">
        <v>13</v>
      </c>
      <c r="E5" s="6">
        <v>153.84</v>
      </c>
      <c r="F5" s="4">
        <f t="shared" ref="F5:F9" si="0">C5*E5</f>
        <v>8133.5208000000002</v>
      </c>
    </row>
    <row r="6" spans="1:6" ht="105">
      <c r="A6" s="5" t="s">
        <v>84</v>
      </c>
      <c r="B6" s="4" t="s">
        <v>17</v>
      </c>
      <c r="C6" s="6">
        <v>17</v>
      </c>
      <c r="D6" s="3" t="s">
        <v>13</v>
      </c>
      <c r="E6" s="6">
        <v>415.58</v>
      </c>
      <c r="F6" s="4">
        <f t="shared" si="0"/>
        <v>7064.86</v>
      </c>
    </row>
    <row r="7" spans="1:6" ht="90">
      <c r="A7" s="5" t="s">
        <v>85</v>
      </c>
      <c r="B7" s="4" t="s">
        <v>54</v>
      </c>
      <c r="C7" s="6">
        <v>28.33</v>
      </c>
      <c r="D7" s="7" t="s">
        <v>13</v>
      </c>
      <c r="E7" s="6">
        <v>1438.96</v>
      </c>
      <c r="F7" s="4">
        <f t="shared" si="0"/>
        <v>40765.736799999999</v>
      </c>
    </row>
    <row r="8" spans="1:6" ht="150">
      <c r="A8" s="5" t="s">
        <v>86</v>
      </c>
      <c r="B8" s="4" t="s">
        <v>22</v>
      </c>
      <c r="C8" s="6">
        <v>28.33</v>
      </c>
      <c r="D8" s="7" t="s">
        <v>13</v>
      </c>
      <c r="E8" s="6">
        <v>4858.76</v>
      </c>
      <c r="F8" s="4">
        <f t="shared" si="0"/>
        <v>137648.67079999999</v>
      </c>
    </row>
    <row r="9" spans="1:6" ht="45">
      <c r="A9" s="4" t="s">
        <v>87</v>
      </c>
      <c r="B9" s="4" t="s">
        <v>78</v>
      </c>
      <c r="C9" s="4">
        <v>18.59</v>
      </c>
      <c r="D9" s="4" t="s">
        <v>20</v>
      </c>
      <c r="E9" s="4">
        <v>184.61</v>
      </c>
      <c r="F9" s="4">
        <f t="shared" si="0"/>
        <v>3431.8999000000003</v>
      </c>
    </row>
    <row r="10" spans="1:6">
      <c r="A10" s="7">
        <v>6</v>
      </c>
      <c r="B10" s="8" t="s">
        <v>23</v>
      </c>
      <c r="C10" s="9"/>
      <c r="D10" s="3"/>
      <c r="E10" s="9"/>
      <c r="F10" s="4"/>
    </row>
    <row r="11" spans="1:6">
      <c r="A11" s="7" t="s">
        <v>24</v>
      </c>
      <c r="B11" s="4" t="s">
        <v>104</v>
      </c>
      <c r="C11" s="8">
        <v>12.17</v>
      </c>
      <c r="D11" s="4" t="s">
        <v>13</v>
      </c>
      <c r="E11" s="4">
        <v>864.24</v>
      </c>
      <c r="F11" s="4">
        <f t="shared" ref="F11:F15" si="1">C11*E11</f>
        <v>10517.800800000001</v>
      </c>
    </row>
    <row r="12" spans="1:6">
      <c r="A12" s="7" t="s">
        <v>26</v>
      </c>
      <c r="B12" s="4" t="s">
        <v>105</v>
      </c>
      <c r="C12" s="8">
        <v>17</v>
      </c>
      <c r="D12" s="4" t="s">
        <v>13</v>
      </c>
      <c r="E12" s="4">
        <v>408.24</v>
      </c>
      <c r="F12" s="4">
        <f t="shared" si="1"/>
        <v>6940.08</v>
      </c>
    </row>
    <row r="13" spans="1:6">
      <c r="A13" s="7" t="s">
        <v>79</v>
      </c>
      <c r="B13" s="4" t="s">
        <v>106</v>
      </c>
      <c r="C13" s="8">
        <v>28.33</v>
      </c>
      <c r="D13" s="4" t="s">
        <v>13</v>
      </c>
      <c r="E13" s="4">
        <v>788.88</v>
      </c>
      <c r="F13" s="4">
        <f t="shared" si="1"/>
        <v>22348.970399999998</v>
      </c>
    </row>
    <row r="14" spans="1:6">
      <c r="A14" s="7" t="s">
        <v>28</v>
      </c>
      <c r="B14" s="4" t="s">
        <v>107</v>
      </c>
      <c r="C14" s="8">
        <v>24.4</v>
      </c>
      <c r="D14" s="4" t="s">
        <v>13</v>
      </c>
      <c r="E14" s="4">
        <v>466.97</v>
      </c>
      <c r="F14" s="4">
        <f t="shared" si="1"/>
        <v>11394.067999999999</v>
      </c>
    </row>
    <row r="15" spans="1:6">
      <c r="A15" s="7" t="s">
        <v>30</v>
      </c>
      <c r="B15" s="4" t="s">
        <v>108</v>
      </c>
      <c r="C15" s="8">
        <v>52.83</v>
      </c>
      <c r="D15" s="4" t="s">
        <v>13</v>
      </c>
      <c r="E15" s="4">
        <v>177.1</v>
      </c>
      <c r="F15" s="4">
        <f t="shared" si="1"/>
        <v>9356.1929999999993</v>
      </c>
    </row>
    <row r="16" spans="1:6">
      <c r="A16" s="7"/>
      <c r="B16" s="8"/>
      <c r="C16" s="9"/>
      <c r="D16" s="3"/>
      <c r="E16" s="9" t="s">
        <v>32</v>
      </c>
      <c r="F16" s="6">
        <f>SUM(F5:F15)</f>
        <v>257601.80049999995</v>
      </c>
    </row>
    <row r="17" spans="1:6" ht="30">
      <c r="A17" s="7"/>
      <c r="B17" s="8"/>
      <c r="C17" s="9"/>
      <c r="D17" s="3"/>
      <c r="E17" s="4" t="s">
        <v>33</v>
      </c>
      <c r="F17" s="4">
        <f>F16*12/100</f>
        <v>30912.216059999995</v>
      </c>
    </row>
    <row r="18" spans="1:6">
      <c r="A18" s="7"/>
      <c r="B18" s="8"/>
      <c r="C18" s="9"/>
      <c r="D18" s="3"/>
      <c r="E18" s="4"/>
      <c r="F18" s="4">
        <f>F17+F16</f>
        <v>288514.01655999996</v>
      </c>
    </row>
    <row r="19" spans="1:6" ht="30">
      <c r="A19" s="7"/>
      <c r="B19" s="8"/>
      <c r="C19" s="9"/>
      <c r="D19" s="3"/>
      <c r="E19" s="4" t="s">
        <v>34</v>
      </c>
      <c r="F19" s="4">
        <f>F18*1/100</f>
        <v>2885.1401655999998</v>
      </c>
    </row>
    <row r="20" spans="1:6">
      <c r="A20" s="7"/>
      <c r="B20" s="8"/>
      <c r="C20" s="9"/>
      <c r="D20" s="3"/>
      <c r="E20" s="4" t="s">
        <v>32</v>
      </c>
      <c r="F20" s="4">
        <f>F19+F18</f>
        <v>291399.15672559995</v>
      </c>
    </row>
  </sheetData>
  <mergeCells count="3">
    <mergeCell ref="A1:F1"/>
    <mergeCell ref="A2:F2"/>
    <mergeCell ref="A3:F3"/>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F28"/>
  <sheetViews>
    <sheetView topLeftCell="A16" workbookViewId="0">
      <selection activeCell="A3" sqref="A3:F3"/>
    </sheetView>
  </sheetViews>
  <sheetFormatPr defaultRowHeight="15"/>
  <cols>
    <col min="1" max="1" width="11.42578125" style="10" customWidth="1"/>
    <col min="2" max="2" width="42.85546875" style="11" customWidth="1"/>
    <col min="3" max="3" width="9.140625" style="1"/>
    <col min="4" max="4" width="9.140625" style="12"/>
    <col min="5" max="5" width="9.140625" style="1"/>
    <col min="6" max="6" width="16.42578125" style="13" customWidth="1"/>
    <col min="7" max="16384" width="9.140625" style="1"/>
  </cols>
  <sheetData>
    <row r="1" spans="1:6" ht="18.75">
      <c r="A1" s="63" t="s">
        <v>0</v>
      </c>
      <c r="B1" s="63"/>
      <c r="C1" s="63"/>
      <c r="D1" s="63"/>
      <c r="E1" s="63"/>
      <c r="F1" s="63"/>
    </row>
    <row r="2" spans="1:6" ht="18.75">
      <c r="A2" s="63" t="s">
        <v>1</v>
      </c>
      <c r="B2" s="63"/>
      <c r="C2" s="63"/>
      <c r="D2" s="63"/>
      <c r="E2" s="63"/>
      <c r="F2" s="63"/>
    </row>
    <row r="3" spans="1:6" ht="59.25" customHeight="1">
      <c r="A3" s="65" t="s">
        <v>238</v>
      </c>
      <c r="B3" s="66"/>
      <c r="C3" s="66"/>
      <c r="D3" s="66"/>
      <c r="E3" s="66"/>
      <c r="F3" s="67"/>
    </row>
    <row r="4" spans="1:6">
      <c r="A4" s="2" t="s">
        <v>3</v>
      </c>
      <c r="B4" s="2" t="s">
        <v>4</v>
      </c>
      <c r="C4" s="2" t="s">
        <v>5</v>
      </c>
      <c r="D4" s="2" t="s">
        <v>6</v>
      </c>
      <c r="E4" s="2" t="s">
        <v>7</v>
      </c>
      <c r="F4" s="2" t="s">
        <v>8</v>
      </c>
    </row>
    <row r="5" spans="1:6" ht="165">
      <c r="A5" s="4" t="s">
        <v>110</v>
      </c>
      <c r="B5" s="4" t="s">
        <v>111</v>
      </c>
      <c r="C5" s="4">
        <v>19.75</v>
      </c>
      <c r="D5" s="4" t="s">
        <v>112</v>
      </c>
      <c r="E5" s="4">
        <v>153.84</v>
      </c>
      <c r="F5" s="4">
        <f>C5*E5</f>
        <v>3038.34</v>
      </c>
    </row>
    <row r="6" spans="1:6" ht="120">
      <c r="A6" s="4" t="s">
        <v>113</v>
      </c>
      <c r="B6" s="4" t="s">
        <v>114</v>
      </c>
      <c r="C6" s="4">
        <v>3.13</v>
      </c>
      <c r="D6" s="4" t="s">
        <v>112</v>
      </c>
      <c r="E6" s="4">
        <v>415.58</v>
      </c>
      <c r="F6" s="4">
        <f t="shared" ref="F6:F23" si="0">C6*E6</f>
        <v>1300.7654</v>
      </c>
    </row>
    <row r="7" spans="1:6" ht="30">
      <c r="A7" s="4" t="s">
        <v>115</v>
      </c>
      <c r="B7" s="4" t="s">
        <v>116</v>
      </c>
      <c r="C7" s="4">
        <v>17.43</v>
      </c>
      <c r="D7" s="4" t="s">
        <v>117</v>
      </c>
      <c r="E7" s="4">
        <v>322.35000000000002</v>
      </c>
      <c r="F7" s="4">
        <f t="shared" si="0"/>
        <v>5618.5605000000005</v>
      </c>
    </row>
    <row r="8" spans="1:6" ht="90">
      <c r="A8" s="4" t="s">
        <v>118</v>
      </c>
      <c r="B8" s="4" t="s">
        <v>119</v>
      </c>
      <c r="C8" s="4">
        <v>1.75</v>
      </c>
      <c r="D8" s="4" t="s">
        <v>112</v>
      </c>
      <c r="E8" s="4">
        <v>4492.3599999999997</v>
      </c>
      <c r="F8" s="4">
        <f t="shared" si="0"/>
        <v>7861.6299999999992</v>
      </c>
    </row>
    <row r="9" spans="1:6" ht="135">
      <c r="A9" s="4" t="s">
        <v>120</v>
      </c>
      <c r="B9" s="4" t="s">
        <v>121</v>
      </c>
      <c r="C9" s="4">
        <v>5.28</v>
      </c>
      <c r="D9" s="4" t="s">
        <v>112</v>
      </c>
      <c r="E9" s="4">
        <v>6092.63</v>
      </c>
      <c r="F9" s="4">
        <f t="shared" si="0"/>
        <v>32169.086400000004</v>
      </c>
    </row>
    <row r="10" spans="1:6" ht="135">
      <c r="A10" s="4" t="s">
        <v>122</v>
      </c>
      <c r="B10" s="4" t="s">
        <v>123</v>
      </c>
      <c r="C10" s="4">
        <v>3.52</v>
      </c>
      <c r="D10" s="4" t="s">
        <v>112</v>
      </c>
      <c r="E10" s="4">
        <v>5891.97</v>
      </c>
      <c r="F10" s="4">
        <f t="shared" si="0"/>
        <v>20739.734400000001</v>
      </c>
    </row>
    <row r="11" spans="1:6" ht="30">
      <c r="A11" s="4" t="s">
        <v>124</v>
      </c>
      <c r="B11" s="4" t="s">
        <v>125</v>
      </c>
      <c r="C11" s="4">
        <v>36.54</v>
      </c>
      <c r="D11" s="4" t="s">
        <v>112</v>
      </c>
      <c r="E11" s="4">
        <v>5098.8100000000004</v>
      </c>
      <c r="F11" s="4">
        <f t="shared" si="0"/>
        <v>186310.51740000001</v>
      </c>
    </row>
    <row r="12" spans="1:6" ht="90">
      <c r="A12" s="4" t="s">
        <v>126</v>
      </c>
      <c r="B12" s="4" t="s">
        <v>127</v>
      </c>
      <c r="C12" s="4">
        <v>2.44</v>
      </c>
      <c r="D12" s="4" t="s">
        <v>112</v>
      </c>
      <c r="E12" s="4">
        <v>4858.76</v>
      </c>
      <c r="F12" s="4">
        <f t="shared" si="0"/>
        <v>11855.374400000001</v>
      </c>
    </row>
    <row r="13" spans="1:6" ht="75">
      <c r="A13" s="4" t="s">
        <v>128</v>
      </c>
      <c r="B13" s="4" t="s">
        <v>129</v>
      </c>
      <c r="C13" s="4">
        <v>0.22</v>
      </c>
      <c r="D13" s="4" t="s">
        <v>61</v>
      </c>
      <c r="E13" s="4">
        <v>79086.94</v>
      </c>
      <c r="F13" s="4">
        <f t="shared" si="0"/>
        <v>17399.126800000002</v>
      </c>
    </row>
    <row r="14" spans="1:6">
      <c r="A14" s="4"/>
      <c r="B14" s="4" t="s">
        <v>130</v>
      </c>
      <c r="C14" s="4">
        <v>0.4</v>
      </c>
      <c r="D14" s="4" t="s">
        <v>61</v>
      </c>
      <c r="E14" s="4">
        <v>76041.94</v>
      </c>
      <c r="F14" s="4">
        <f t="shared" si="0"/>
        <v>30416.776000000002</v>
      </c>
    </row>
    <row r="15" spans="1:6" ht="30">
      <c r="A15" s="4" t="s">
        <v>131</v>
      </c>
      <c r="B15" s="4" t="s">
        <v>132</v>
      </c>
      <c r="C15" s="4">
        <v>292.75</v>
      </c>
      <c r="D15" s="4" t="s">
        <v>133</v>
      </c>
      <c r="E15" s="4">
        <v>153.24</v>
      </c>
      <c r="F15" s="4">
        <f t="shared" si="0"/>
        <v>44861.01</v>
      </c>
    </row>
    <row r="16" spans="1:6" ht="45">
      <c r="A16" s="4" t="s">
        <v>134</v>
      </c>
      <c r="B16" s="4" t="s">
        <v>135</v>
      </c>
      <c r="C16" s="4">
        <v>292.75</v>
      </c>
      <c r="D16" s="4" t="s">
        <v>133</v>
      </c>
      <c r="E16" s="4">
        <v>90.55</v>
      </c>
      <c r="F16" s="4">
        <f t="shared" si="0"/>
        <v>26508.512500000001</v>
      </c>
    </row>
    <row r="17" spans="1:6" ht="60">
      <c r="A17" s="4" t="s">
        <v>136</v>
      </c>
      <c r="B17" s="4" t="s">
        <v>137</v>
      </c>
      <c r="C17" s="4">
        <v>31.74</v>
      </c>
      <c r="D17" s="4" t="s">
        <v>117</v>
      </c>
      <c r="E17" s="4">
        <v>184.61</v>
      </c>
      <c r="F17" s="4">
        <f t="shared" si="0"/>
        <v>5859.5214000000005</v>
      </c>
    </row>
    <row r="18" spans="1:6">
      <c r="A18" s="3">
        <v>13</v>
      </c>
      <c r="B18" s="4" t="s">
        <v>138</v>
      </c>
      <c r="C18" s="4"/>
      <c r="D18" s="4"/>
      <c r="E18" s="4"/>
      <c r="F18" s="4"/>
    </row>
    <row r="19" spans="1:6">
      <c r="A19" s="4" t="s">
        <v>24</v>
      </c>
      <c r="B19" s="4" t="s">
        <v>139</v>
      </c>
      <c r="C19" s="4">
        <v>25.11</v>
      </c>
      <c r="D19" s="4" t="s">
        <v>112</v>
      </c>
      <c r="E19" s="4">
        <v>760.52</v>
      </c>
      <c r="F19" s="4">
        <f t="shared" si="0"/>
        <v>19096.657199999998</v>
      </c>
    </row>
    <row r="20" spans="1:6">
      <c r="A20" s="4" t="s">
        <v>26</v>
      </c>
      <c r="B20" s="4" t="s">
        <v>140</v>
      </c>
      <c r="C20" s="4">
        <v>3.13</v>
      </c>
      <c r="D20" s="4" t="s">
        <v>112</v>
      </c>
      <c r="E20" s="4">
        <v>358.76</v>
      </c>
      <c r="F20" s="4">
        <f t="shared" si="0"/>
        <v>1122.9187999999999</v>
      </c>
    </row>
    <row r="21" spans="1:6">
      <c r="A21" s="4" t="s">
        <v>79</v>
      </c>
      <c r="B21" s="4" t="s">
        <v>141</v>
      </c>
      <c r="C21" s="4">
        <v>40.57</v>
      </c>
      <c r="D21" s="4" t="s">
        <v>112</v>
      </c>
      <c r="E21" s="4">
        <v>410.6</v>
      </c>
      <c r="F21" s="4">
        <f t="shared" si="0"/>
        <v>16658.042000000001</v>
      </c>
    </row>
    <row r="22" spans="1:6">
      <c r="A22" s="4" t="s">
        <v>28</v>
      </c>
      <c r="B22" s="4" t="s">
        <v>142</v>
      </c>
      <c r="C22" s="4">
        <v>15.4</v>
      </c>
      <c r="D22" s="4" t="s">
        <v>143</v>
      </c>
      <c r="E22" s="4">
        <v>636.6</v>
      </c>
      <c r="F22" s="4">
        <f t="shared" si="0"/>
        <v>9803.6400000000012</v>
      </c>
    </row>
    <row r="23" spans="1:6">
      <c r="A23" s="4" t="s">
        <v>30</v>
      </c>
      <c r="B23" s="4" t="s">
        <v>144</v>
      </c>
      <c r="C23" s="4">
        <v>19.75</v>
      </c>
      <c r="D23" s="4" t="s">
        <v>112</v>
      </c>
      <c r="E23" s="4">
        <v>177.1</v>
      </c>
      <c r="F23" s="4">
        <f t="shared" si="0"/>
        <v>3497.7249999999999</v>
      </c>
    </row>
    <row r="24" spans="1:6">
      <c r="A24" s="4"/>
      <c r="B24" s="4"/>
      <c r="C24" s="4"/>
      <c r="D24" s="4"/>
      <c r="E24" s="4" t="s">
        <v>145</v>
      </c>
      <c r="F24" s="4">
        <f>SUM(F5:F23)</f>
        <v>444117.93820000009</v>
      </c>
    </row>
    <row r="25" spans="1:6" ht="30">
      <c r="A25" s="7"/>
      <c r="B25" s="8"/>
      <c r="C25" s="9"/>
      <c r="D25" s="3"/>
      <c r="E25" s="4" t="s">
        <v>33</v>
      </c>
      <c r="F25" s="4">
        <f>F24*12/100</f>
        <v>53294.152584000003</v>
      </c>
    </row>
    <row r="26" spans="1:6">
      <c r="A26" s="7"/>
      <c r="B26" s="8"/>
      <c r="C26" s="9"/>
      <c r="D26" s="3"/>
      <c r="E26" s="4"/>
      <c r="F26" s="4">
        <f>F25+F24</f>
        <v>497412.09078400012</v>
      </c>
    </row>
    <row r="27" spans="1:6" ht="30">
      <c r="A27" s="7"/>
      <c r="B27" s="8"/>
      <c r="C27" s="9"/>
      <c r="D27" s="3"/>
      <c r="E27" s="4" t="s">
        <v>34</v>
      </c>
      <c r="F27" s="4">
        <f>F26*1/100</f>
        <v>4974.1209078400016</v>
      </c>
    </row>
    <row r="28" spans="1:6">
      <c r="A28" s="7"/>
      <c r="B28" s="8"/>
      <c r="C28" s="9"/>
      <c r="D28" s="3"/>
      <c r="E28" s="4" t="s">
        <v>146</v>
      </c>
      <c r="F28" s="4">
        <f>F27+F26</f>
        <v>502386.21169184014</v>
      </c>
    </row>
  </sheetData>
  <mergeCells count="3">
    <mergeCell ref="A1:F1"/>
    <mergeCell ref="A2:F2"/>
    <mergeCell ref="A3:F3"/>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F20"/>
  <sheetViews>
    <sheetView workbookViewId="0">
      <selection activeCell="A3" sqref="A3:F3"/>
    </sheetView>
  </sheetViews>
  <sheetFormatPr defaultRowHeight="15"/>
  <cols>
    <col min="1" max="1" width="9.140625" style="10"/>
    <col min="2" max="2" width="45.28515625" style="11" customWidth="1"/>
    <col min="3" max="3" width="10.140625" style="1" customWidth="1"/>
    <col min="4" max="4" width="9.140625" style="12"/>
    <col min="5" max="5" width="9.7109375" style="1" bestFit="1" customWidth="1"/>
    <col min="6" max="6" width="16.42578125" style="13" customWidth="1"/>
    <col min="7" max="16384" width="9.140625" style="1"/>
  </cols>
  <sheetData>
    <row r="1" spans="1:6" ht="18.75">
      <c r="A1" s="63" t="s">
        <v>0</v>
      </c>
      <c r="B1" s="63"/>
      <c r="C1" s="63"/>
      <c r="D1" s="63"/>
      <c r="E1" s="63"/>
      <c r="F1" s="63"/>
    </row>
    <row r="2" spans="1:6" ht="18.75">
      <c r="A2" s="63" t="s">
        <v>1</v>
      </c>
      <c r="B2" s="63"/>
      <c r="C2" s="63"/>
      <c r="D2" s="63"/>
      <c r="E2" s="63"/>
      <c r="F2" s="63"/>
    </row>
    <row r="3" spans="1:6" ht="59.25" customHeight="1">
      <c r="A3" s="99" t="s">
        <v>147</v>
      </c>
      <c r="B3" s="100"/>
      <c r="C3" s="100"/>
      <c r="D3" s="100"/>
      <c r="E3" s="100"/>
      <c r="F3" s="101"/>
    </row>
    <row r="4" spans="1:6">
      <c r="A4" s="2" t="s">
        <v>3</v>
      </c>
      <c r="B4" s="2" t="s">
        <v>4</v>
      </c>
      <c r="C4" s="2" t="s">
        <v>5</v>
      </c>
      <c r="D4" s="2" t="s">
        <v>6</v>
      </c>
      <c r="E4" s="2" t="s">
        <v>7</v>
      </c>
      <c r="F4" s="2" t="s">
        <v>8</v>
      </c>
    </row>
    <row r="5" spans="1:6" ht="150">
      <c r="A5" s="4" t="s">
        <v>148</v>
      </c>
      <c r="B5" s="4" t="s">
        <v>149</v>
      </c>
      <c r="C5" s="4">
        <v>56.92</v>
      </c>
      <c r="D5" s="4" t="s">
        <v>91</v>
      </c>
      <c r="E5" s="4">
        <v>153.84</v>
      </c>
      <c r="F5" s="4">
        <f>C5*E5</f>
        <v>8756.5727999999999</v>
      </c>
    </row>
    <row r="6" spans="1:6" ht="105">
      <c r="A6" s="4" t="s">
        <v>84</v>
      </c>
      <c r="B6" s="4" t="s">
        <v>150</v>
      </c>
      <c r="C6" s="4">
        <v>21.24</v>
      </c>
      <c r="D6" s="4" t="s">
        <v>91</v>
      </c>
      <c r="E6" s="4">
        <v>415.58</v>
      </c>
      <c r="F6" s="4">
        <f t="shared" ref="F6:F15" si="0">C6*E6</f>
        <v>8826.9191999999985</v>
      </c>
    </row>
    <row r="7" spans="1:6" ht="90">
      <c r="A7" s="4" t="s">
        <v>151</v>
      </c>
      <c r="B7" s="4" t="s">
        <v>152</v>
      </c>
      <c r="C7" s="4">
        <v>35.68</v>
      </c>
      <c r="D7" s="4" t="s">
        <v>91</v>
      </c>
      <c r="E7" s="4">
        <v>1438.96</v>
      </c>
      <c r="F7" s="4">
        <f t="shared" si="0"/>
        <v>51342.092799999999</v>
      </c>
    </row>
    <row r="8" spans="1:6" ht="120">
      <c r="A8" s="4" t="s">
        <v>153</v>
      </c>
      <c r="B8" s="4" t="s">
        <v>97</v>
      </c>
      <c r="C8" s="4">
        <v>42.48</v>
      </c>
      <c r="D8" s="4" t="s">
        <v>91</v>
      </c>
      <c r="E8" s="4">
        <v>4858.76</v>
      </c>
      <c r="F8" s="4">
        <f t="shared" si="0"/>
        <v>206400.12479999999</v>
      </c>
    </row>
    <row r="9" spans="1:6" ht="60">
      <c r="A9" s="4" t="s">
        <v>154</v>
      </c>
      <c r="B9" s="4" t="s">
        <v>155</v>
      </c>
      <c r="C9" s="4">
        <v>27.88</v>
      </c>
      <c r="D9" s="4" t="s">
        <v>117</v>
      </c>
      <c r="E9" s="4">
        <v>184.61</v>
      </c>
      <c r="F9" s="4">
        <f t="shared" si="0"/>
        <v>5146.9268000000002</v>
      </c>
    </row>
    <row r="10" spans="1:6">
      <c r="A10" s="3">
        <v>6</v>
      </c>
      <c r="B10" s="4" t="s">
        <v>156</v>
      </c>
      <c r="C10" s="4"/>
      <c r="D10" s="4"/>
      <c r="E10" s="4"/>
      <c r="F10" s="4"/>
    </row>
    <row r="11" spans="1:6" ht="18">
      <c r="A11" s="4" t="s">
        <v>157</v>
      </c>
      <c r="B11" s="4" t="s">
        <v>158</v>
      </c>
      <c r="C11" s="4">
        <v>18.27</v>
      </c>
      <c r="D11" s="4" t="s">
        <v>159</v>
      </c>
      <c r="E11" s="4">
        <v>695.72</v>
      </c>
      <c r="F11" s="4">
        <f t="shared" si="0"/>
        <v>12710.804400000001</v>
      </c>
    </row>
    <row r="12" spans="1:6" ht="18">
      <c r="A12" s="4" t="s">
        <v>160</v>
      </c>
      <c r="B12" s="4" t="s">
        <v>161</v>
      </c>
      <c r="C12" s="4">
        <v>21.24</v>
      </c>
      <c r="D12" s="4" t="s">
        <v>159</v>
      </c>
      <c r="E12" s="4">
        <v>384.68</v>
      </c>
      <c r="F12" s="4">
        <f t="shared" si="0"/>
        <v>8170.6031999999996</v>
      </c>
    </row>
    <row r="13" spans="1:6" ht="18">
      <c r="A13" s="4" t="s">
        <v>162</v>
      </c>
      <c r="B13" s="4" t="s">
        <v>163</v>
      </c>
      <c r="C13" s="4">
        <v>35.68</v>
      </c>
      <c r="D13" s="4" t="s">
        <v>159</v>
      </c>
      <c r="E13" s="4">
        <v>626.49</v>
      </c>
      <c r="F13" s="4">
        <f t="shared" si="0"/>
        <v>22353.163199999999</v>
      </c>
    </row>
    <row r="14" spans="1:6" ht="18">
      <c r="A14" s="4" t="s">
        <v>164</v>
      </c>
      <c r="B14" s="4" t="s">
        <v>165</v>
      </c>
      <c r="C14" s="4">
        <v>36.53</v>
      </c>
      <c r="D14" s="4" t="s">
        <v>159</v>
      </c>
      <c r="E14" s="4">
        <v>345.8</v>
      </c>
      <c r="F14" s="4">
        <f t="shared" si="0"/>
        <v>12632.074000000001</v>
      </c>
    </row>
    <row r="15" spans="1:6" ht="18">
      <c r="A15" s="4" t="s">
        <v>166</v>
      </c>
      <c r="B15" s="4" t="s">
        <v>31</v>
      </c>
      <c r="C15" s="4">
        <v>54.17</v>
      </c>
      <c r="D15" s="4" t="s">
        <v>159</v>
      </c>
      <c r="E15" s="4">
        <v>177.1</v>
      </c>
      <c r="F15" s="4">
        <f t="shared" si="0"/>
        <v>9593.5069999999996</v>
      </c>
    </row>
    <row r="16" spans="1:6">
      <c r="A16" s="4"/>
      <c r="B16" s="4"/>
      <c r="C16" s="4"/>
      <c r="D16" s="4"/>
      <c r="E16" s="4" t="s">
        <v>145</v>
      </c>
      <c r="F16" s="4">
        <f>SUM(F5:F15)</f>
        <v>345932.78820000007</v>
      </c>
    </row>
    <row r="17" spans="1:6" ht="30">
      <c r="A17" s="7"/>
      <c r="B17" s="8"/>
      <c r="C17" s="9"/>
      <c r="D17" s="3"/>
      <c r="E17" s="4" t="s">
        <v>33</v>
      </c>
      <c r="F17" s="4">
        <f>F16*12/100</f>
        <v>41511.93458400001</v>
      </c>
    </row>
    <row r="18" spans="1:6">
      <c r="A18" s="7"/>
      <c r="B18" s="8"/>
      <c r="C18" s="9"/>
      <c r="D18" s="3"/>
      <c r="E18" s="4"/>
      <c r="F18" s="4">
        <f>F17+F16</f>
        <v>387444.7227840001</v>
      </c>
    </row>
    <row r="19" spans="1:6" ht="30">
      <c r="A19" s="7"/>
      <c r="B19" s="8"/>
      <c r="C19" s="9"/>
      <c r="D19" s="3"/>
      <c r="E19" s="4" t="s">
        <v>34</v>
      </c>
      <c r="F19" s="4">
        <f>F18*1/100</f>
        <v>3874.4472278400008</v>
      </c>
    </row>
    <row r="20" spans="1:6">
      <c r="A20" s="7"/>
      <c r="B20" s="8"/>
      <c r="C20" s="9"/>
      <c r="D20" s="3"/>
      <c r="E20" s="4" t="s">
        <v>145</v>
      </c>
      <c r="F20" s="4">
        <f>F19+F18</f>
        <v>391319.17001184012</v>
      </c>
    </row>
  </sheetData>
  <mergeCells count="3">
    <mergeCell ref="A1:F1"/>
    <mergeCell ref="A2:F2"/>
    <mergeCell ref="A3:F3"/>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G22"/>
  <sheetViews>
    <sheetView topLeftCell="A10" workbookViewId="0">
      <selection activeCell="O17" sqref="O17"/>
    </sheetView>
  </sheetViews>
  <sheetFormatPr defaultRowHeight="15"/>
  <cols>
    <col min="1" max="1" width="9.140625" style="10"/>
    <col min="2" max="2" width="42.85546875" style="11" customWidth="1"/>
    <col min="3" max="3" width="9.140625" style="1"/>
    <col min="4" max="4" width="9.140625" style="12"/>
    <col min="5" max="5" width="9.7109375" style="1" bestFit="1" customWidth="1"/>
    <col min="6" max="6" width="16.42578125" style="13" customWidth="1"/>
    <col min="7" max="7" width="0" style="1" hidden="1" customWidth="1"/>
    <col min="8" max="16384" width="9.140625" style="1"/>
  </cols>
  <sheetData>
    <row r="1" spans="1:7" ht="18.75">
      <c r="A1" s="63" t="s">
        <v>0</v>
      </c>
      <c r="B1" s="63"/>
      <c r="C1" s="63"/>
      <c r="D1" s="63"/>
      <c r="E1" s="63"/>
      <c r="F1" s="63"/>
    </row>
    <row r="2" spans="1:7" ht="18.75">
      <c r="A2" s="63" t="s">
        <v>1</v>
      </c>
      <c r="B2" s="63"/>
      <c r="C2" s="63"/>
      <c r="D2" s="63"/>
      <c r="E2" s="63"/>
      <c r="F2" s="63"/>
    </row>
    <row r="3" spans="1:7" ht="48" customHeight="1">
      <c r="A3" s="65" t="s">
        <v>167</v>
      </c>
      <c r="B3" s="66"/>
      <c r="C3" s="66"/>
      <c r="D3" s="66"/>
      <c r="E3" s="66"/>
      <c r="F3" s="67"/>
    </row>
    <row r="4" spans="1:7">
      <c r="A4" s="2" t="s">
        <v>3</v>
      </c>
      <c r="B4" s="2" t="s">
        <v>4</v>
      </c>
      <c r="C4" s="2" t="s">
        <v>5</v>
      </c>
      <c r="D4" s="2" t="s">
        <v>6</v>
      </c>
      <c r="E4" s="2" t="s">
        <v>7</v>
      </c>
      <c r="F4" s="2" t="s">
        <v>8</v>
      </c>
    </row>
    <row r="5" spans="1:7" ht="165">
      <c r="A5" s="5" t="s">
        <v>109</v>
      </c>
      <c r="B5" s="4" t="s">
        <v>168</v>
      </c>
      <c r="C5" s="6">
        <v>138.77000000000001</v>
      </c>
      <c r="D5" s="3" t="s">
        <v>13</v>
      </c>
      <c r="E5" s="6">
        <v>153.84</v>
      </c>
      <c r="F5" s="4">
        <f>C5*E5</f>
        <v>21348.376800000002</v>
      </c>
      <c r="G5" s="1">
        <v>3166</v>
      </c>
    </row>
    <row r="6" spans="1:7" ht="105">
      <c r="A6" s="5" t="s">
        <v>169</v>
      </c>
      <c r="B6" s="4" t="s">
        <v>17</v>
      </c>
      <c r="C6" s="6">
        <v>42.48</v>
      </c>
      <c r="D6" s="3" t="s">
        <v>13</v>
      </c>
      <c r="E6" s="6">
        <v>415.58</v>
      </c>
      <c r="F6" s="4">
        <f t="shared" ref="F6:F17" si="0">C6*E6</f>
        <v>17653.838399999997</v>
      </c>
      <c r="G6" s="1">
        <v>1353</v>
      </c>
    </row>
    <row r="7" spans="1:7" ht="90">
      <c r="A7" s="5" t="s">
        <v>85</v>
      </c>
      <c r="B7" s="4" t="s">
        <v>54</v>
      </c>
      <c r="C7" s="6">
        <v>70.8</v>
      </c>
      <c r="D7" s="7" t="s">
        <v>13</v>
      </c>
      <c r="E7" s="6">
        <v>1438.96</v>
      </c>
      <c r="F7" s="4">
        <f t="shared" si="0"/>
        <v>101878.368</v>
      </c>
      <c r="G7" s="1">
        <v>7253</v>
      </c>
    </row>
    <row r="8" spans="1:7" ht="150">
      <c r="A8" s="5" t="s">
        <v>86</v>
      </c>
      <c r="B8" s="4" t="s">
        <v>22</v>
      </c>
      <c r="C8" s="6">
        <v>84.96</v>
      </c>
      <c r="D8" s="7" t="s">
        <v>13</v>
      </c>
      <c r="E8" s="6">
        <v>4858.76</v>
      </c>
      <c r="F8" s="4">
        <f t="shared" si="0"/>
        <v>412800.24959999998</v>
      </c>
      <c r="G8" s="1">
        <v>213194</v>
      </c>
    </row>
    <row r="9" spans="1:7" ht="45">
      <c r="A9" s="5" t="s">
        <v>87</v>
      </c>
      <c r="B9" s="16" t="s">
        <v>78</v>
      </c>
      <c r="C9" s="6">
        <v>55.76</v>
      </c>
      <c r="D9" s="5" t="s">
        <v>20</v>
      </c>
      <c r="E9" s="6">
        <v>184.61</v>
      </c>
      <c r="F9" s="4">
        <f t="shared" si="0"/>
        <v>10293.8536</v>
      </c>
      <c r="G9" s="1">
        <v>4804</v>
      </c>
    </row>
    <row r="10" spans="1:7" ht="90">
      <c r="A10" s="5" t="s">
        <v>170</v>
      </c>
      <c r="B10" s="16" t="s">
        <v>171</v>
      </c>
      <c r="C10" s="6">
        <v>167.28</v>
      </c>
      <c r="D10" s="5" t="s">
        <v>13</v>
      </c>
      <c r="E10" s="6">
        <v>877.72</v>
      </c>
      <c r="F10" s="4">
        <f t="shared" si="0"/>
        <v>146825.00160000002</v>
      </c>
      <c r="G10" s="1">
        <v>65769</v>
      </c>
    </row>
    <row r="11" spans="1:7">
      <c r="A11" s="7">
        <v>7</v>
      </c>
      <c r="B11" s="8" t="s">
        <v>23</v>
      </c>
      <c r="C11" s="6"/>
      <c r="D11" s="3"/>
      <c r="E11" s="9"/>
      <c r="F11" s="4"/>
    </row>
    <row r="12" spans="1:7">
      <c r="A12" s="7" t="s">
        <v>24</v>
      </c>
      <c r="B12" s="4" t="s">
        <v>161</v>
      </c>
      <c r="C12" s="6">
        <v>42.48</v>
      </c>
      <c r="D12" s="4" t="s">
        <v>13</v>
      </c>
      <c r="E12" s="4">
        <v>384.68</v>
      </c>
      <c r="F12" s="4">
        <f t="shared" si="0"/>
        <v>16341.206399999999</v>
      </c>
      <c r="G12" s="1">
        <v>1422</v>
      </c>
    </row>
    <row r="13" spans="1:7">
      <c r="A13" s="7" t="s">
        <v>26</v>
      </c>
      <c r="B13" s="4" t="s">
        <v>158</v>
      </c>
      <c r="C13" s="6">
        <v>36.49</v>
      </c>
      <c r="D13" s="4" t="s">
        <v>13</v>
      </c>
      <c r="E13" s="4">
        <v>695.72</v>
      </c>
      <c r="F13" s="4">
        <f t="shared" si="0"/>
        <v>25386.822800000002</v>
      </c>
      <c r="G13" s="1">
        <v>14897</v>
      </c>
    </row>
    <row r="14" spans="1:7">
      <c r="A14" s="7" t="s">
        <v>79</v>
      </c>
      <c r="B14" s="4" t="s">
        <v>163</v>
      </c>
      <c r="C14" s="6">
        <v>70.8</v>
      </c>
      <c r="D14" s="4" t="s">
        <v>13</v>
      </c>
      <c r="E14" s="4">
        <v>626.49</v>
      </c>
      <c r="F14" s="4">
        <f t="shared" si="0"/>
        <v>44355.491999999998</v>
      </c>
      <c r="G14" s="1">
        <v>3867</v>
      </c>
    </row>
    <row r="15" spans="1:7">
      <c r="A15" s="7" t="s">
        <v>28</v>
      </c>
      <c r="B15" s="4" t="s">
        <v>165</v>
      </c>
      <c r="C15" s="6">
        <v>72.98</v>
      </c>
      <c r="D15" s="4" t="s">
        <v>13</v>
      </c>
      <c r="E15" s="4">
        <v>345.8</v>
      </c>
      <c r="F15" s="4">
        <f t="shared" si="0"/>
        <v>25236.484000000004</v>
      </c>
      <c r="G15" s="1">
        <v>14823</v>
      </c>
    </row>
    <row r="16" spans="1:7">
      <c r="A16" s="7" t="s">
        <v>30</v>
      </c>
      <c r="B16" s="4" t="s">
        <v>31</v>
      </c>
      <c r="C16" s="6">
        <v>138</v>
      </c>
      <c r="D16" s="4" t="s">
        <v>13</v>
      </c>
      <c r="E16" s="4">
        <v>177.1</v>
      </c>
      <c r="F16" s="4">
        <f t="shared" si="0"/>
        <v>24439.8</v>
      </c>
      <c r="G16" s="1">
        <v>3645</v>
      </c>
    </row>
    <row r="17" spans="1:7">
      <c r="A17" s="7" t="s">
        <v>172</v>
      </c>
      <c r="B17" s="4" t="s">
        <v>173</v>
      </c>
      <c r="C17" s="6">
        <v>6210</v>
      </c>
      <c r="D17" s="4" t="s">
        <v>48</v>
      </c>
      <c r="E17" s="14"/>
      <c r="F17" s="4">
        <f t="shared" si="0"/>
        <v>0</v>
      </c>
      <c r="G17" s="1">
        <v>2278</v>
      </c>
    </row>
    <row r="18" spans="1:7">
      <c r="A18" s="7"/>
      <c r="B18" s="8"/>
      <c r="C18" s="9"/>
      <c r="D18" s="3"/>
      <c r="E18" s="9" t="s">
        <v>32</v>
      </c>
      <c r="F18" s="6">
        <f>SUM(F5:F17)</f>
        <v>846559.49320000014</v>
      </c>
    </row>
    <row r="19" spans="1:7" ht="30">
      <c r="A19" s="7"/>
      <c r="B19" s="8"/>
      <c r="C19" s="9"/>
      <c r="D19" s="3"/>
      <c r="E19" s="4" t="s">
        <v>33</v>
      </c>
      <c r="F19" s="4">
        <f>F18*12/100</f>
        <v>101587.13918400001</v>
      </c>
    </row>
    <row r="20" spans="1:7">
      <c r="A20" s="7"/>
      <c r="B20" s="8"/>
      <c r="C20" s="9"/>
      <c r="D20" s="3"/>
      <c r="E20" s="4"/>
      <c r="F20" s="4">
        <f>F19+F18</f>
        <v>948146.63238400011</v>
      </c>
    </row>
    <row r="21" spans="1:7" ht="30">
      <c r="A21" s="7"/>
      <c r="B21" s="8"/>
      <c r="C21" s="9"/>
      <c r="D21" s="3"/>
      <c r="E21" s="4" t="s">
        <v>34</v>
      </c>
      <c r="F21" s="4">
        <f>F20*1/100</f>
        <v>9481.4663238400008</v>
      </c>
    </row>
    <row r="22" spans="1:7">
      <c r="A22" s="7"/>
      <c r="B22" s="8"/>
      <c r="C22" s="9"/>
      <c r="D22" s="3"/>
      <c r="E22" s="4" t="s">
        <v>32</v>
      </c>
      <c r="F22" s="4">
        <f>F21+F20</f>
        <v>957628.09870784008</v>
      </c>
    </row>
  </sheetData>
  <mergeCells count="3">
    <mergeCell ref="A1:F1"/>
    <mergeCell ref="A2:F2"/>
    <mergeCell ref="A3:F3"/>
  </mergeCell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G21"/>
  <sheetViews>
    <sheetView workbookViewId="0">
      <selection activeCell="D7" sqref="D7"/>
    </sheetView>
  </sheetViews>
  <sheetFormatPr defaultRowHeight="15"/>
  <cols>
    <col min="1" max="1" width="9.140625" style="10"/>
    <col min="2" max="2" width="42.85546875" style="11" customWidth="1"/>
    <col min="3" max="3" width="9.140625" style="1"/>
    <col min="4" max="4" width="9.140625" style="12"/>
    <col min="5" max="5" width="9.7109375" style="1" bestFit="1" customWidth="1"/>
    <col min="6" max="6" width="16.42578125" style="13" customWidth="1"/>
    <col min="7" max="7" width="0" style="1" hidden="1" customWidth="1"/>
    <col min="8" max="16384" width="9.140625" style="1"/>
  </cols>
  <sheetData>
    <row r="1" spans="1:7" ht="18.75">
      <c r="A1" s="63" t="s">
        <v>0</v>
      </c>
      <c r="B1" s="63"/>
      <c r="C1" s="63"/>
      <c r="D1" s="63"/>
      <c r="E1" s="63"/>
      <c r="F1" s="63"/>
    </row>
    <row r="2" spans="1:7" ht="18.75">
      <c r="A2" s="63" t="s">
        <v>1</v>
      </c>
      <c r="B2" s="63"/>
      <c r="C2" s="63"/>
      <c r="D2" s="63"/>
      <c r="E2" s="63"/>
      <c r="F2" s="63"/>
    </row>
    <row r="3" spans="1:7" ht="48" customHeight="1">
      <c r="A3" s="65" t="s">
        <v>174</v>
      </c>
      <c r="B3" s="66"/>
      <c r="C3" s="66"/>
      <c r="D3" s="66"/>
      <c r="E3" s="66"/>
      <c r="F3" s="67"/>
    </row>
    <row r="4" spans="1:7">
      <c r="A4" s="2" t="s">
        <v>3</v>
      </c>
      <c r="B4" s="2" t="s">
        <v>4</v>
      </c>
      <c r="C4" s="2" t="s">
        <v>5</v>
      </c>
      <c r="D4" s="2" t="s">
        <v>6</v>
      </c>
      <c r="E4" s="2" t="s">
        <v>7</v>
      </c>
      <c r="F4" s="2" t="s">
        <v>8</v>
      </c>
    </row>
    <row r="5" spans="1:7" ht="165">
      <c r="A5" s="5" t="s">
        <v>109</v>
      </c>
      <c r="B5" s="4" t="s">
        <v>168</v>
      </c>
      <c r="C5" s="6">
        <v>115.64</v>
      </c>
      <c r="D5" s="3" t="s">
        <v>13</v>
      </c>
      <c r="E5" s="6">
        <v>153.84</v>
      </c>
      <c r="F5" s="4">
        <f>C5*E5</f>
        <v>17790.0576</v>
      </c>
      <c r="G5" s="1">
        <v>3166</v>
      </c>
    </row>
    <row r="6" spans="1:7" ht="105">
      <c r="A6" s="5" t="s">
        <v>169</v>
      </c>
      <c r="B6" s="4" t="s">
        <v>17</v>
      </c>
      <c r="C6" s="6">
        <v>42.48</v>
      </c>
      <c r="D6" s="3" t="s">
        <v>13</v>
      </c>
      <c r="E6" s="6">
        <v>415.58</v>
      </c>
      <c r="F6" s="4">
        <f t="shared" ref="F6:F16" si="0">C6*E6</f>
        <v>17653.838399999997</v>
      </c>
      <c r="G6" s="1">
        <v>1353</v>
      </c>
    </row>
    <row r="7" spans="1:7" ht="90">
      <c r="A7" s="5" t="s">
        <v>85</v>
      </c>
      <c r="B7" s="4" t="s">
        <v>54</v>
      </c>
      <c r="C7" s="6">
        <v>76.7</v>
      </c>
      <c r="D7" s="7" t="s">
        <v>13</v>
      </c>
      <c r="E7" s="6">
        <v>1438.96</v>
      </c>
      <c r="F7" s="4">
        <f t="shared" si="0"/>
        <v>110368.232</v>
      </c>
      <c r="G7" s="1">
        <v>7253</v>
      </c>
    </row>
    <row r="8" spans="1:7" ht="150">
      <c r="A8" s="5" t="s">
        <v>86</v>
      </c>
      <c r="B8" s="4" t="s">
        <v>22</v>
      </c>
      <c r="C8" s="6">
        <v>70.8</v>
      </c>
      <c r="D8" s="7" t="s">
        <v>13</v>
      </c>
      <c r="E8" s="6">
        <v>4858.76</v>
      </c>
      <c r="F8" s="4">
        <f t="shared" si="0"/>
        <v>344000.20799999998</v>
      </c>
      <c r="G8" s="1">
        <v>213194</v>
      </c>
    </row>
    <row r="9" spans="1:7" ht="45">
      <c r="A9" s="5" t="s">
        <v>87</v>
      </c>
      <c r="B9" s="16" t="s">
        <v>78</v>
      </c>
      <c r="C9" s="6">
        <v>46.46</v>
      </c>
      <c r="D9" s="5" t="s">
        <v>20</v>
      </c>
      <c r="E9" s="6">
        <v>184.61</v>
      </c>
      <c r="F9" s="4">
        <f t="shared" si="0"/>
        <v>8576.9806000000008</v>
      </c>
      <c r="G9" s="1">
        <v>4804</v>
      </c>
    </row>
    <row r="10" spans="1:7" ht="90">
      <c r="A10" s="5" t="s">
        <v>170</v>
      </c>
      <c r="B10" s="16" t="s">
        <v>171</v>
      </c>
      <c r="C10" s="6">
        <v>0</v>
      </c>
      <c r="D10" s="5" t="s">
        <v>13</v>
      </c>
      <c r="E10" s="6">
        <v>877.72</v>
      </c>
      <c r="F10" s="4">
        <f t="shared" si="0"/>
        <v>0</v>
      </c>
      <c r="G10" s="1">
        <v>65769</v>
      </c>
    </row>
    <row r="11" spans="1:7">
      <c r="A11" s="7">
        <v>7</v>
      </c>
      <c r="B11" s="8" t="s">
        <v>23</v>
      </c>
      <c r="C11" s="6"/>
      <c r="D11" s="3"/>
      <c r="E11" s="9"/>
      <c r="F11" s="4"/>
    </row>
    <row r="12" spans="1:7">
      <c r="A12" s="7" t="s">
        <v>24</v>
      </c>
      <c r="B12" s="4" t="s">
        <v>161</v>
      </c>
      <c r="C12" s="6">
        <v>42.48</v>
      </c>
      <c r="D12" s="4" t="s">
        <v>13</v>
      </c>
      <c r="E12" s="4">
        <v>384.68</v>
      </c>
      <c r="F12" s="4">
        <f t="shared" si="0"/>
        <v>16341.206399999999</v>
      </c>
      <c r="G12" s="1">
        <v>1422</v>
      </c>
    </row>
    <row r="13" spans="1:7">
      <c r="A13" s="7" t="s">
        <v>26</v>
      </c>
      <c r="B13" s="4" t="s">
        <v>158</v>
      </c>
      <c r="C13" s="6">
        <v>30.4</v>
      </c>
      <c r="D13" s="4" t="s">
        <v>13</v>
      </c>
      <c r="E13" s="4">
        <v>695.72</v>
      </c>
      <c r="F13" s="4">
        <f t="shared" si="0"/>
        <v>21149.887999999999</v>
      </c>
      <c r="G13" s="1">
        <v>14897</v>
      </c>
    </row>
    <row r="14" spans="1:7">
      <c r="A14" s="7" t="s">
        <v>79</v>
      </c>
      <c r="B14" s="4" t="s">
        <v>163</v>
      </c>
      <c r="C14" s="6">
        <v>76.7</v>
      </c>
      <c r="D14" s="4" t="s">
        <v>13</v>
      </c>
      <c r="E14" s="4">
        <v>626.49</v>
      </c>
      <c r="F14" s="4">
        <f t="shared" si="0"/>
        <v>48051.783000000003</v>
      </c>
      <c r="G14" s="1">
        <v>3867</v>
      </c>
    </row>
    <row r="15" spans="1:7">
      <c r="A15" s="7" t="s">
        <v>28</v>
      </c>
      <c r="B15" s="4" t="s">
        <v>165</v>
      </c>
      <c r="C15" s="6">
        <v>60.81</v>
      </c>
      <c r="D15" s="4" t="s">
        <v>13</v>
      </c>
      <c r="E15" s="4">
        <v>345.8</v>
      </c>
      <c r="F15" s="4">
        <f t="shared" si="0"/>
        <v>21028.098000000002</v>
      </c>
      <c r="G15" s="1">
        <v>14823</v>
      </c>
    </row>
    <row r="16" spans="1:7">
      <c r="A16" s="7" t="s">
        <v>30</v>
      </c>
      <c r="B16" s="4" t="s">
        <v>31</v>
      </c>
      <c r="C16" s="6">
        <v>115.64</v>
      </c>
      <c r="D16" s="4" t="s">
        <v>13</v>
      </c>
      <c r="E16" s="4">
        <v>177.1</v>
      </c>
      <c r="F16" s="4">
        <f t="shared" si="0"/>
        <v>20479.844000000001</v>
      </c>
      <c r="G16" s="1">
        <v>3645</v>
      </c>
    </row>
    <row r="17" spans="1:6">
      <c r="A17" s="57"/>
      <c r="B17" s="58"/>
      <c r="C17" s="59"/>
      <c r="D17" s="60"/>
      <c r="E17" s="59" t="s">
        <v>32</v>
      </c>
      <c r="F17" s="61">
        <f>SUM(F5:F16)</f>
        <v>625440.13600000017</v>
      </c>
    </row>
    <row r="18" spans="1:6">
      <c r="A18" s="57"/>
      <c r="B18" s="58"/>
      <c r="C18" s="59"/>
      <c r="D18" s="60"/>
      <c r="E18" s="62" t="s">
        <v>33</v>
      </c>
      <c r="F18" s="62">
        <f>F17*12/100</f>
        <v>75052.816320000027</v>
      </c>
    </row>
    <row r="19" spans="1:6">
      <c r="A19" s="57"/>
      <c r="B19" s="58"/>
      <c r="C19" s="59"/>
      <c r="D19" s="60"/>
      <c r="E19" s="62"/>
      <c r="F19" s="62">
        <f>F18+F17</f>
        <v>700492.95232000016</v>
      </c>
    </row>
    <row r="20" spans="1:6" ht="25.5">
      <c r="A20" s="57"/>
      <c r="B20" s="58"/>
      <c r="C20" s="59"/>
      <c r="D20" s="60"/>
      <c r="E20" s="62" t="s">
        <v>34</v>
      </c>
      <c r="F20" s="62">
        <f>F19*1/100</f>
        <v>7004.9295232000013</v>
      </c>
    </row>
    <row r="21" spans="1:6">
      <c r="A21" s="57"/>
      <c r="B21" s="58"/>
      <c r="C21" s="59"/>
      <c r="D21" s="60"/>
      <c r="E21" s="62" t="s">
        <v>32</v>
      </c>
      <c r="F21" s="62">
        <f>F20+F19</f>
        <v>707497.88184320019</v>
      </c>
    </row>
  </sheetData>
  <mergeCells count="3">
    <mergeCell ref="A1:F1"/>
    <mergeCell ref="A2:F2"/>
    <mergeCell ref="A3:F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16"/>
  <sheetViews>
    <sheetView workbookViewId="0">
      <selection activeCell="A3" sqref="A3:F3"/>
    </sheetView>
  </sheetViews>
  <sheetFormatPr defaultRowHeight="15"/>
  <cols>
    <col min="1" max="1" width="9.140625" style="10"/>
    <col min="2" max="2" width="45.28515625" style="11" customWidth="1"/>
    <col min="3" max="3" width="10.140625" style="1" customWidth="1"/>
    <col min="4" max="4" width="9.140625" style="12"/>
    <col min="5" max="5" width="9.7109375" style="1" bestFit="1" customWidth="1"/>
    <col min="6" max="6" width="16.42578125" style="13" customWidth="1"/>
    <col min="7" max="16384" width="9.140625" style="1"/>
  </cols>
  <sheetData>
    <row r="1" spans="1:6" ht="18.75">
      <c r="A1" s="63" t="s">
        <v>0</v>
      </c>
      <c r="B1" s="63"/>
      <c r="C1" s="63"/>
      <c r="D1" s="63"/>
      <c r="E1" s="63"/>
      <c r="F1" s="63"/>
    </row>
    <row r="2" spans="1:6" ht="18.75">
      <c r="A2" s="63" t="s">
        <v>1</v>
      </c>
      <c r="B2" s="63"/>
      <c r="C2" s="63"/>
      <c r="D2" s="63"/>
      <c r="E2" s="63"/>
      <c r="F2" s="63"/>
    </row>
    <row r="3" spans="1:6" ht="31.5" customHeight="1">
      <c r="A3" s="65" t="s">
        <v>37</v>
      </c>
      <c r="B3" s="66"/>
      <c r="C3" s="66"/>
      <c r="D3" s="66"/>
      <c r="E3" s="66"/>
      <c r="F3" s="67"/>
    </row>
    <row r="4" spans="1:6">
      <c r="A4" s="2" t="s">
        <v>3</v>
      </c>
      <c r="B4" s="2" t="s">
        <v>4</v>
      </c>
      <c r="C4" s="2" t="s">
        <v>5</v>
      </c>
      <c r="D4" s="2" t="s">
        <v>6</v>
      </c>
      <c r="E4" s="2" t="s">
        <v>7</v>
      </c>
      <c r="F4" s="2" t="s">
        <v>8</v>
      </c>
    </row>
    <row r="5" spans="1:6" ht="30">
      <c r="A5" s="3">
        <v>1</v>
      </c>
      <c r="B5" s="4" t="s">
        <v>9</v>
      </c>
      <c r="C5" s="4">
        <v>10</v>
      </c>
      <c r="D5" s="4" t="s">
        <v>10</v>
      </c>
      <c r="E5" s="4">
        <v>330.4</v>
      </c>
      <c r="F5" s="4">
        <f>C5*E5</f>
        <v>3304</v>
      </c>
    </row>
    <row r="6" spans="1:6" ht="45">
      <c r="A6" s="4" t="s">
        <v>38</v>
      </c>
      <c r="B6" s="4" t="s">
        <v>39</v>
      </c>
      <c r="C6" s="4">
        <v>5.4</v>
      </c>
      <c r="D6" s="4" t="s">
        <v>13</v>
      </c>
      <c r="E6" s="4">
        <v>3027.75</v>
      </c>
      <c r="F6" s="4">
        <f t="shared" ref="F6:F11" si="0">C6*E6</f>
        <v>16349.85</v>
      </c>
    </row>
    <row r="7" spans="1:6" ht="30">
      <c r="A7" s="4" t="s">
        <v>40</v>
      </c>
      <c r="B7" s="4" t="s">
        <v>41</v>
      </c>
      <c r="C7" s="4">
        <v>12</v>
      </c>
      <c r="D7" s="4" t="s">
        <v>20</v>
      </c>
      <c r="E7" s="4">
        <v>162.13</v>
      </c>
      <c r="F7" s="4">
        <f t="shared" si="0"/>
        <v>1945.56</v>
      </c>
    </row>
    <row r="8" spans="1:6" ht="30">
      <c r="A8" s="4" t="s">
        <v>42</v>
      </c>
      <c r="B8" s="4" t="s">
        <v>43</v>
      </c>
      <c r="C8" s="4">
        <v>12</v>
      </c>
      <c r="D8" s="4" t="s">
        <v>20</v>
      </c>
      <c r="E8" s="4">
        <v>51.66</v>
      </c>
      <c r="F8" s="4">
        <f t="shared" si="0"/>
        <v>619.91999999999996</v>
      </c>
    </row>
    <row r="9" spans="1:6">
      <c r="A9" s="3">
        <v>5</v>
      </c>
      <c r="B9" s="4" t="s">
        <v>23</v>
      </c>
      <c r="C9" s="4"/>
      <c r="D9" s="4"/>
      <c r="E9" s="4"/>
      <c r="F9" s="4"/>
    </row>
    <row r="10" spans="1:6">
      <c r="A10" s="4" t="s">
        <v>24</v>
      </c>
      <c r="B10" s="4" t="s">
        <v>25</v>
      </c>
      <c r="C10" s="4">
        <v>2.16</v>
      </c>
      <c r="D10" s="4" t="s">
        <v>13</v>
      </c>
      <c r="E10" s="4">
        <v>786.44</v>
      </c>
      <c r="F10" s="4">
        <f t="shared" si="0"/>
        <v>1698.7104000000002</v>
      </c>
    </row>
    <row r="11" spans="1:6">
      <c r="A11" s="4" t="s">
        <v>26</v>
      </c>
      <c r="B11" s="4" t="s">
        <v>44</v>
      </c>
      <c r="C11" s="4">
        <v>5.4</v>
      </c>
      <c r="D11" s="4" t="s">
        <v>13</v>
      </c>
      <c r="E11" s="4">
        <v>721.18</v>
      </c>
      <c r="F11" s="4">
        <f t="shared" si="0"/>
        <v>3894.3719999999998</v>
      </c>
    </row>
    <row r="12" spans="1:6">
      <c r="A12" s="4"/>
      <c r="B12" s="4"/>
      <c r="C12" s="4"/>
      <c r="D12" s="4"/>
      <c r="E12" s="4" t="s">
        <v>32</v>
      </c>
      <c r="F12" s="4">
        <f>SUM(F5:F11)</f>
        <v>27812.412399999997</v>
      </c>
    </row>
    <row r="13" spans="1:6" ht="30">
      <c r="A13" s="7"/>
      <c r="B13" s="8"/>
      <c r="C13" s="9"/>
      <c r="D13" s="3"/>
      <c r="E13" s="4" t="s">
        <v>33</v>
      </c>
      <c r="F13" s="4">
        <f>F12*12/100</f>
        <v>3337.4894879999997</v>
      </c>
    </row>
    <row r="14" spans="1:6">
      <c r="A14" s="7"/>
      <c r="B14" s="8"/>
      <c r="C14" s="9"/>
      <c r="D14" s="3"/>
      <c r="E14" s="4"/>
      <c r="F14" s="4">
        <f>F13+F12</f>
        <v>31149.901887999997</v>
      </c>
    </row>
    <row r="15" spans="1:6" ht="30">
      <c r="A15" s="7"/>
      <c r="B15" s="8"/>
      <c r="C15" s="9"/>
      <c r="D15" s="3"/>
      <c r="E15" s="4" t="s">
        <v>34</v>
      </c>
      <c r="F15" s="4">
        <f>F14*1/100</f>
        <v>311.49901887999999</v>
      </c>
    </row>
    <row r="16" spans="1:6">
      <c r="A16" s="7"/>
      <c r="B16" s="8"/>
      <c r="C16" s="9"/>
      <c r="D16" s="3"/>
      <c r="E16" s="4" t="s">
        <v>35</v>
      </c>
      <c r="F16" s="4">
        <f>F15+F14</f>
        <v>31461.400906879997</v>
      </c>
    </row>
  </sheetData>
  <mergeCells count="3">
    <mergeCell ref="A1:F1"/>
    <mergeCell ref="A2:F2"/>
    <mergeCell ref="A3:F3"/>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25"/>
  <sheetViews>
    <sheetView topLeftCell="A22" workbookViewId="0">
      <selection activeCell="A3" sqref="A3:F3"/>
    </sheetView>
  </sheetViews>
  <sheetFormatPr defaultRowHeight="15"/>
  <cols>
    <col min="1" max="1" width="9.140625" style="10"/>
    <col min="2" max="2" width="42.28515625" style="11" customWidth="1"/>
    <col min="3" max="3" width="9.5703125" style="1" bestFit="1" customWidth="1"/>
    <col min="4" max="4" width="9.140625" style="12"/>
    <col min="5" max="5" width="9.140625" style="1"/>
    <col min="6" max="6" width="19.42578125" style="13" customWidth="1"/>
    <col min="7" max="16384" width="9.140625" style="1"/>
  </cols>
  <sheetData>
    <row r="1" spans="1:6" ht="18.75">
      <c r="A1" s="63" t="s">
        <v>0</v>
      </c>
      <c r="B1" s="63"/>
      <c r="C1" s="63"/>
      <c r="D1" s="63"/>
      <c r="E1" s="63"/>
      <c r="F1" s="63"/>
    </row>
    <row r="2" spans="1:6" ht="18.75">
      <c r="A2" s="63" t="s">
        <v>1</v>
      </c>
      <c r="B2" s="63"/>
      <c r="C2" s="63"/>
      <c r="D2" s="63"/>
      <c r="E2" s="63"/>
      <c r="F2" s="63"/>
    </row>
    <row r="3" spans="1:6" ht="57.75" customHeight="1">
      <c r="A3" s="65" t="s">
        <v>45</v>
      </c>
      <c r="B3" s="66"/>
      <c r="C3" s="66"/>
      <c r="D3" s="66"/>
      <c r="E3" s="66"/>
      <c r="F3" s="67"/>
    </row>
    <row r="4" spans="1:6">
      <c r="A4" s="2" t="s">
        <v>3</v>
      </c>
      <c r="B4" s="2" t="s">
        <v>4</v>
      </c>
      <c r="C4" s="2" t="s">
        <v>5</v>
      </c>
      <c r="D4" s="2" t="s">
        <v>6</v>
      </c>
      <c r="E4" s="2" t="s">
        <v>7</v>
      </c>
      <c r="F4" s="2" t="s">
        <v>8</v>
      </c>
    </row>
    <row r="5" spans="1:6" ht="30">
      <c r="A5" s="14" t="s">
        <v>46</v>
      </c>
      <c r="B5" s="4" t="s">
        <v>47</v>
      </c>
      <c r="C5" s="6">
        <v>5</v>
      </c>
      <c r="D5" s="3" t="s">
        <v>48</v>
      </c>
      <c r="E5" s="6">
        <v>330.4</v>
      </c>
      <c r="F5" s="6">
        <f>C5*E5</f>
        <v>1652</v>
      </c>
    </row>
    <row r="6" spans="1:6" ht="75">
      <c r="A6" s="14" t="s">
        <v>49</v>
      </c>
      <c r="B6" s="4" t="s">
        <v>50</v>
      </c>
      <c r="C6" s="6">
        <v>7.08</v>
      </c>
      <c r="D6" s="3" t="s">
        <v>13</v>
      </c>
      <c r="E6" s="9">
        <v>878.79</v>
      </c>
      <c r="F6" s="6">
        <f t="shared" ref="F6:F20" si="0">C6*E6</f>
        <v>6221.8332</v>
      </c>
    </row>
    <row r="7" spans="1:6" ht="120">
      <c r="A7" s="5" t="s">
        <v>51</v>
      </c>
      <c r="B7" s="4" t="s">
        <v>52</v>
      </c>
      <c r="C7" s="6">
        <v>38.94</v>
      </c>
      <c r="D7" s="3" t="s">
        <v>13</v>
      </c>
      <c r="E7" s="9">
        <v>139.58000000000001</v>
      </c>
      <c r="F7" s="6">
        <f t="shared" si="0"/>
        <v>5435.2452000000003</v>
      </c>
    </row>
    <row r="8" spans="1:6" ht="105">
      <c r="A8" s="5" t="s">
        <v>16</v>
      </c>
      <c r="B8" s="4" t="s">
        <v>17</v>
      </c>
      <c r="C8" s="6">
        <v>3.54</v>
      </c>
      <c r="D8" s="3" t="s">
        <v>13</v>
      </c>
      <c r="E8" s="9">
        <v>415.58</v>
      </c>
      <c r="F8" s="6">
        <f t="shared" si="0"/>
        <v>1471.1532</v>
      </c>
    </row>
    <row r="9" spans="1:6" ht="90">
      <c r="A9" s="5" t="s">
        <v>53</v>
      </c>
      <c r="B9" s="4" t="s">
        <v>54</v>
      </c>
      <c r="C9" s="6">
        <v>5.95</v>
      </c>
      <c r="D9" s="3" t="s">
        <v>13</v>
      </c>
      <c r="E9" s="9">
        <v>1438.96</v>
      </c>
      <c r="F9" s="6">
        <f t="shared" si="0"/>
        <v>8561.8119999999999</v>
      </c>
    </row>
    <row r="10" spans="1:6" ht="60">
      <c r="A10" s="14" t="s">
        <v>55</v>
      </c>
      <c r="B10" s="4" t="s">
        <v>56</v>
      </c>
      <c r="C10" s="6">
        <v>17.7</v>
      </c>
      <c r="D10" s="3" t="s">
        <v>13</v>
      </c>
      <c r="E10" s="9">
        <v>5891.97</v>
      </c>
      <c r="F10" s="6">
        <f t="shared" si="0"/>
        <v>104287.86900000001</v>
      </c>
    </row>
    <row r="11" spans="1:6" ht="135">
      <c r="A11" s="14" t="s">
        <v>57</v>
      </c>
      <c r="B11" s="4" t="s">
        <v>58</v>
      </c>
      <c r="C11" s="6">
        <v>7.08</v>
      </c>
      <c r="D11" s="3" t="s">
        <v>13</v>
      </c>
      <c r="E11" s="9">
        <v>6092.63</v>
      </c>
      <c r="F11" s="6">
        <f t="shared" si="0"/>
        <v>43135.820400000004</v>
      </c>
    </row>
    <row r="12" spans="1:6" ht="120">
      <c r="A12" s="4" t="s">
        <v>59</v>
      </c>
      <c r="B12" s="4" t="s">
        <v>60</v>
      </c>
      <c r="C12" s="4">
        <v>1.08</v>
      </c>
      <c r="D12" s="4" t="s">
        <v>61</v>
      </c>
      <c r="E12" s="4">
        <v>79086.94</v>
      </c>
      <c r="F12" s="4">
        <f t="shared" si="0"/>
        <v>85413.895200000014</v>
      </c>
    </row>
    <row r="13" spans="1:6" ht="120">
      <c r="A13" s="14" t="s">
        <v>62</v>
      </c>
      <c r="B13" s="4" t="s">
        <v>63</v>
      </c>
      <c r="C13" s="6">
        <v>1.32</v>
      </c>
      <c r="D13" s="3" t="s">
        <v>61</v>
      </c>
      <c r="E13" s="9">
        <v>77259.94</v>
      </c>
      <c r="F13" s="6">
        <f t="shared" si="0"/>
        <v>101983.1208</v>
      </c>
    </row>
    <row r="14" spans="1:6" ht="60">
      <c r="A14" s="4" t="s">
        <v>64</v>
      </c>
      <c r="B14" s="4" t="s">
        <v>65</v>
      </c>
      <c r="C14" s="6">
        <v>69.7</v>
      </c>
      <c r="D14" s="4" t="s">
        <v>20</v>
      </c>
      <c r="E14" s="15">
        <v>184.61</v>
      </c>
      <c r="F14" s="6">
        <f t="shared" si="0"/>
        <v>12867.317000000001</v>
      </c>
    </row>
    <row r="15" spans="1:6">
      <c r="A15" s="7">
        <v>11</v>
      </c>
      <c r="B15" s="8" t="s">
        <v>23</v>
      </c>
      <c r="C15" s="6"/>
      <c r="D15" s="3"/>
      <c r="E15" s="9"/>
      <c r="F15" s="6"/>
    </row>
    <row r="16" spans="1:6">
      <c r="A16" s="7" t="s">
        <v>66</v>
      </c>
      <c r="B16" s="4" t="s">
        <v>25</v>
      </c>
      <c r="C16" s="4">
        <v>10.66</v>
      </c>
      <c r="D16" s="4" t="s">
        <v>13</v>
      </c>
      <c r="E16" s="4">
        <v>893.67</v>
      </c>
      <c r="F16" s="6">
        <f t="shared" si="0"/>
        <v>9526.5221999999994</v>
      </c>
    </row>
    <row r="17" spans="1:6">
      <c r="A17" s="7" t="s">
        <v>67</v>
      </c>
      <c r="B17" s="4" t="s">
        <v>68</v>
      </c>
      <c r="C17" s="4">
        <v>3.54</v>
      </c>
      <c r="D17" s="4" t="s">
        <v>13</v>
      </c>
      <c r="E17" s="4">
        <v>363.98</v>
      </c>
      <c r="F17" s="6">
        <f t="shared" si="0"/>
        <v>1288.4892</v>
      </c>
    </row>
    <row r="18" spans="1:6">
      <c r="A18" s="7" t="s">
        <v>69</v>
      </c>
      <c r="B18" s="4" t="s">
        <v>44</v>
      </c>
      <c r="C18" s="4">
        <v>5.95</v>
      </c>
      <c r="D18" s="4" t="s">
        <v>13</v>
      </c>
      <c r="E18" s="4">
        <v>819.59</v>
      </c>
      <c r="F18" s="6">
        <f t="shared" si="0"/>
        <v>4876.5605000000005</v>
      </c>
    </row>
    <row r="19" spans="1:6">
      <c r="A19" s="7" t="s">
        <v>70</v>
      </c>
      <c r="B19" s="4" t="s">
        <v>29</v>
      </c>
      <c r="C19" s="4">
        <v>21.31</v>
      </c>
      <c r="D19" s="4" t="s">
        <v>13</v>
      </c>
      <c r="E19" s="4">
        <v>526.55999999999995</v>
      </c>
      <c r="F19" s="6">
        <f t="shared" si="0"/>
        <v>11220.993599999998</v>
      </c>
    </row>
    <row r="20" spans="1:6">
      <c r="A20" s="7" t="s">
        <v>71</v>
      </c>
      <c r="B20" s="4" t="s">
        <v>31</v>
      </c>
      <c r="C20" s="4">
        <v>38.94</v>
      </c>
      <c r="D20" s="4" t="s">
        <v>13</v>
      </c>
      <c r="E20" s="4">
        <v>177.1</v>
      </c>
      <c r="F20" s="6">
        <f t="shared" si="0"/>
        <v>6896.2739999999994</v>
      </c>
    </row>
    <row r="21" spans="1:6">
      <c r="A21" s="7"/>
      <c r="B21" s="8"/>
      <c r="C21" s="9"/>
      <c r="D21" s="3"/>
      <c r="E21" s="9" t="s">
        <v>32</v>
      </c>
      <c r="F21" s="6">
        <f>SUM(F5:F20)</f>
        <v>404838.90550000005</v>
      </c>
    </row>
    <row r="22" spans="1:6" ht="30">
      <c r="A22" s="7"/>
      <c r="B22" s="8"/>
      <c r="C22" s="9"/>
      <c r="D22" s="3"/>
      <c r="E22" s="4" t="s">
        <v>33</v>
      </c>
      <c r="F22" s="4">
        <f>F21*12/100</f>
        <v>48580.668660000003</v>
      </c>
    </row>
    <row r="23" spans="1:6">
      <c r="A23" s="7"/>
      <c r="B23" s="8"/>
      <c r="C23" s="9"/>
      <c r="D23" s="3"/>
      <c r="E23" s="4"/>
      <c r="F23" s="4">
        <f>F22+F21</f>
        <v>453419.57416000008</v>
      </c>
    </row>
    <row r="24" spans="1:6" ht="30">
      <c r="A24" s="7"/>
      <c r="B24" s="8"/>
      <c r="C24" s="9"/>
      <c r="D24" s="3"/>
      <c r="E24" s="4" t="s">
        <v>34</v>
      </c>
      <c r="F24" s="4">
        <f>F23*1/100</f>
        <v>4534.1957416000005</v>
      </c>
    </row>
    <row r="25" spans="1:6">
      <c r="A25" s="7"/>
      <c r="B25" s="8"/>
      <c r="C25" s="9"/>
      <c r="D25" s="3"/>
      <c r="E25" s="4" t="s">
        <v>32</v>
      </c>
      <c r="F25" s="4">
        <f>F24+F23</f>
        <v>457953.76990160008</v>
      </c>
    </row>
  </sheetData>
  <mergeCells count="3">
    <mergeCell ref="A1:F1"/>
    <mergeCell ref="A2:F2"/>
    <mergeCell ref="A3:F3"/>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21"/>
  <sheetViews>
    <sheetView workbookViewId="0">
      <selection activeCell="A3" sqref="A3:F3"/>
    </sheetView>
  </sheetViews>
  <sheetFormatPr defaultRowHeight="15"/>
  <cols>
    <col min="1" max="1" width="9.140625" style="10"/>
    <col min="2" max="2" width="45.28515625" style="11" customWidth="1"/>
    <col min="3" max="3" width="9.28515625" style="1" customWidth="1"/>
    <col min="4" max="4" width="9.140625" style="12"/>
    <col min="5" max="5" width="9.7109375" style="1" bestFit="1" customWidth="1"/>
    <col min="6" max="6" width="16.42578125" style="13" customWidth="1"/>
    <col min="7" max="16384" width="9.140625" style="1"/>
  </cols>
  <sheetData>
    <row r="1" spans="1:6" ht="18.75">
      <c r="A1" s="63" t="s">
        <v>0</v>
      </c>
      <c r="B1" s="63"/>
      <c r="C1" s="63"/>
      <c r="D1" s="63"/>
      <c r="E1" s="63"/>
      <c r="F1" s="63"/>
    </row>
    <row r="2" spans="1:6" ht="18.75">
      <c r="A2" s="63" t="s">
        <v>1</v>
      </c>
      <c r="B2" s="63"/>
      <c r="C2" s="63"/>
      <c r="D2" s="63"/>
      <c r="E2" s="63"/>
      <c r="F2" s="63"/>
    </row>
    <row r="3" spans="1:6" ht="50.25" customHeight="1">
      <c r="A3" s="64" t="s">
        <v>72</v>
      </c>
      <c r="B3" s="64"/>
      <c r="C3" s="64"/>
      <c r="D3" s="64"/>
      <c r="E3" s="64"/>
      <c r="F3" s="64"/>
    </row>
    <row r="4" spans="1:6">
      <c r="A4" s="2" t="s">
        <v>3</v>
      </c>
      <c r="B4" s="2" t="s">
        <v>4</v>
      </c>
      <c r="C4" s="2" t="s">
        <v>5</v>
      </c>
      <c r="D4" s="2" t="s">
        <v>6</v>
      </c>
      <c r="E4" s="2" t="s">
        <v>7</v>
      </c>
      <c r="F4" s="2" t="s">
        <v>8</v>
      </c>
    </row>
    <row r="5" spans="1:6" ht="30">
      <c r="A5" s="5">
        <v>1</v>
      </c>
      <c r="B5" s="4" t="s">
        <v>9</v>
      </c>
      <c r="C5" s="4">
        <v>7</v>
      </c>
      <c r="D5" s="4" t="s">
        <v>10</v>
      </c>
      <c r="E5" s="4">
        <v>330.4</v>
      </c>
      <c r="F5" s="4">
        <f>C5*E5</f>
        <v>2312.7999999999997</v>
      </c>
    </row>
    <row r="6" spans="1:6" ht="120">
      <c r="A6" s="5" t="s">
        <v>73</v>
      </c>
      <c r="B6" s="4" t="s">
        <v>52</v>
      </c>
      <c r="C6" s="4">
        <v>150.38</v>
      </c>
      <c r="D6" s="4" t="s">
        <v>13</v>
      </c>
      <c r="E6" s="4">
        <v>139.58000000000001</v>
      </c>
      <c r="F6" s="4">
        <f t="shared" ref="F6:F10" si="0">C6*E6</f>
        <v>20990.040400000002</v>
      </c>
    </row>
    <row r="7" spans="1:6" ht="105">
      <c r="A7" s="4" t="s">
        <v>74</v>
      </c>
      <c r="B7" s="4" t="s">
        <v>17</v>
      </c>
      <c r="C7" s="4">
        <v>49.56</v>
      </c>
      <c r="D7" s="4" t="s">
        <v>13</v>
      </c>
      <c r="E7" s="4">
        <v>415.58</v>
      </c>
      <c r="F7" s="4">
        <f t="shared" si="0"/>
        <v>20596.144800000002</v>
      </c>
    </row>
    <row r="8" spans="1:6" ht="90">
      <c r="A8" s="4" t="s">
        <v>75</v>
      </c>
      <c r="B8" s="4" t="s">
        <v>54</v>
      </c>
      <c r="C8" s="4">
        <v>83.26</v>
      </c>
      <c r="D8" s="4" t="s">
        <v>13</v>
      </c>
      <c r="E8" s="4">
        <v>1438.96</v>
      </c>
      <c r="F8" s="4">
        <f t="shared" si="0"/>
        <v>119807.80960000001</v>
      </c>
    </row>
    <row r="9" spans="1:6" ht="135">
      <c r="A9" s="4" t="s">
        <v>76</v>
      </c>
      <c r="B9" s="4" t="s">
        <v>22</v>
      </c>
      <c r="C9" s="4">
        <v>84.96</v>
      </c>
      <c r="D9" s="4" t="s">
        <v>13</v>
      </c>
      <c r="E9" s="4">
        <v>4858.76</v>
      </c>
      <c r="F9" s="4">
        <f t="shared" si="0"/>
        <v>412800.24959999998</v>
      </c>
    </row>
    <row r="10" spans="1:6" ht="45">
      <c r="A10" s="4" t="s">
        <v>77</v>
      </c>
      <c r="B10" s="4" t="s">
        <v>78</v>
      </c>
      <c r="C10" s="4">
        <v>46.47</v>
      </c>
      <c r="D10" s="4" t="s">
        <v>20</v>
      </c>
      <c r="E10" s="4">
        <v>184.61</v>
      </c>
      <c r="F10" s="4">
        <f t="shared" si="0"/>
        <v>8578.8266999999996</v>
      </c>
    </row>
    <row r="11" spans="1:6">
      <c r="A11" s="3">
        <v>7</v>
      </c>
      <c r="B11" s="4" t="s">
        <v>23</v>
      </c>
      <c r="C11" s="4"/>
      <c r="D11" s="4"/>
      <c r="E11" s="4"/>
      <c r="F11" s="4"/>
    </row>
    <row r="12" spans="1:6">
      <c r="A12" s="7" t="s">
        <v>24</v>
      </c>
      <c r="B12" s="4" t="s">
        <v>25</v>
      </c>
      <c r="C12" s="4">
        <v>36.53</v>
      </c>
      <c r="D12" s="4" t="s">
        <v>13</v>
      </c>
      <c r="E12" s="4">
        <v>893.67</v>
      </c>
      <c r="F12" s="4">
        <f t="shared" ref="F12:F16" si="1">C12*E12</f>
        <v>32645.765100000001</v>
      </c>
    </row>
    <row r="13" spans="1:6">
      <c r="A13" s="7" t="s">
        <v>26</v>
      </c>
      <c r="B13" s="4" t="s">
        <v>68</v>
      </c>
      <c r="C13" s="4">
        <v>49.56</v>
      </c>
      <c r="D13" s="4" t="s">
        <v>13</v>
      </c>
      <c r="E13" s="4">
        <v>363.98</v>
      </c>
      <c r="F13" s="4">
        <f t="shared" si="1"/>
        <v>18038.848800000003</v>
      </c>
    </row>
    <row r="14" spans="1:6">
      <c r="A14" s="7" t="s">
        <v>79</v>
      </c>
      <c r="B14" s="4" t="s">
        <v>44</v>
      </c>
      <c r="C14" s="4">
        <v>83.26</v>
      </c>
      <c r="D14" s="4" t="s">
        <v>13</v>
      </c>
      <c r="E14" s="4">
        <v>819.59</v>
      </c>
      <c r="F14" s="4">
        <f t="shared" si="1"/>
        <v>68239.063400000014</v>
      </c>
    </row>
    <row r="15" spans="1:6">
      <c r="A15" s="7" t="s">
        <v>28</v>
      </c>
      <c r="B15" s="4" t="s">
        <v>29</v>
      </c>
      <c r="C15" s="4">
        <v>73.069999999999993</v>
      </c>
      <c r="D15" s="4" t="s">
        <v>13</v>
      </c>
      <c r="E15" s="4">
        <v>496.4</v>
      </c>
      <c r="F15" s="4">
        <f t="shared" si="1"/>
        <v>36271.947999999997</v>
      </c>
    </row>
    <row r="16" spans="1:6">
      <c r="A16" s="7" t="s">
        <v>30</v>
      </c>
      <c r="B16" s="4" t="s">
        <v>31</v>
      </c>
      <c r="C16" s="4">
        <v>150.38</v>
      </c>
      <c r="D16" s="4" t="s">
        <v>13</v>
      </c>
      <c r="E16" s="4">
        <v>177.1</v>
      </c>
      <c r="F16" s="4">
        <f t="shared" si="1"/>
        <v>26632.297999999999</v>
      </c>
    </row>
    <row r="17" spans="1:6">
      <c r="A17" s="4"/>
      <c r="B17" s="4"/>
      <c r="C17" s="4"/>
      <c r="D17" s="4"/>
      <c r="E17" s="4" t="s">
        <v>32</v>
      </c>
      <c r="F17" s="4">
        <f>SUM(F5:F16)</f>
        <v>766913.7943999999</v>
      </c>
    </row>
    <row r="18" spans="1:6" ht="30">
      <c r="A18" s="7"/>
      <c r="B18" s="8"/>
      <c r="C18" s="9"/>
      <c r="D18" s="3"/>
      <c r="E18" s="4" t="s">
        <v>33</v>
      </c>
      <c r="F18" s="4">
        <f>F17*12/100</f>
        <v>92029.655327999979</v>
      </c>
    </row>
    <row r="19" spans="1:6">
      <c r="A19" s="7"/>
      <c r="B19" s="8"/>
      <c r="C19" s="9"/>
      <c r="D19" s="3"/>
      <c r="E19" s="4"/>
      <c r="F19" s="4">
        <f>F18+F17</f>
        <v>858943.44972799986</v>
      </c>
    </row>
    <row r="20" spans="1:6" ht="30">
      <c r="A20" s="7"/>
      <c r="B20" s="8"/>
      <c r="C20" s="9"/>
      <c r="D20" s="3"/>
      <c r="E20" s="4" t="s">
        <v>34</v>
      </c>
      <c r="F20" s="4">
        <f>F19*1/100</f>
        <v>8589.4344972799991</v>
      </c>
    </row>
    <row r="21" spans="1:6">
      <c r="A21" s="7"/>
      <c r="B21" s="8"/>
      <c r="C21" s="9"/>
      <c r="D21" s="3"/>
      <c r="E21" s="4" t="s">
        <v>32</v>
      </c>
      <c r="F21" s="4">
        <f>F20+F19</f>
        <v>867532.88422527991</v>
      </c>
    </row>
  </sheetData>
  <mergeCells count="3">
    <mergeCell ref="A1:F1"/>
    <mergeCell ref="A2:F2"/>
    <mergeCell ref="A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21"/>
  <sheetViews>
    <sheetView workbookViewId="0">
      <selection activeCell="A3" sqref="A3:F3"/>
    </sheetView>
  </sheetViews>
  <sheetFormatPr defaultRowHeight="15"/>
  <cols>
    <col min="1" max="1" width="9.140625" style="10"/>
    <col min="2" max="2" width="45.28515625" style="11" customWidth="1"/>
    <col min="3" max="3" width="9.28515625" style="1" customWidth="1"/>
    <col min="4" max="4" width="9.140625" style="12"/>
    <col min="5" max="5" width="9.7109375" style="1" bestFit="1" customWidth="1"/>
    <col min="6" max="6" width="16.42578125" style="13" customWidth="1"/>
    <col min="7" max="16384" width="9.140625" style="1"/>
  </cols>
  <sheetData>
    <row r="1" spans="1:6" ht="18.75">
      <c r="A1" s="63" t="s">
        <v>0</v>
      </c>
      <c r="B1" s="63"/>
      <c r="C1" s="63"/>
      <c r="D1" s="63"/>
      <c r="E1" s="63"/>
      <c r="F1" s="63"/>
    </row>
    <row r="2" spans="1:6" ht="18.75">
      <c r="A2" s="63" t="s">
        <v>1</v>
      </c>
      <c r="B2" s="63"/>
      <c r="C2" s="63"/>
      <c r="D2" s="63"/>
      <c r="E2" s="63"/>
      <c r="F2" s="63"/>
    </row>
    <row r="3" spans="1:6" ht="52.5" customHeight="1">
      <c r="A3" s="65" t="s">
        <v>80</v>
      </c>
      <c r="B3" s="66"/>
      <c r="C3" s="66"/>
      <c r="D3" s="66"/>
      <c r="E3" s="66"/>
      <c r="F3" s="67"/>
    </row>
    <row r="4" spans="1:6">
      <c r="A4" s="2" t="s">
        <v>3</v>
      </c>
      <c r="B4" s="2" t="s">
        <v>4</v>
      </c>
      <c r="C4" s="2" t="s">
        <v>5</v>
      </c>
      <c r="D4" s="2" t="s">
        <v>6</v>
      </c>
      <c r="E4" s="2" t="s">
        <v>7</v>
      </c>
      <c r="F4" s="2" t="s">
        <v>8</v>
      </c>
    </row>
    <row r="5" spans="1:6" ht="30">
      <c r="A5" s="5">
        <v>1</v>
      </c>
      <c r="B5" s="4" t="s">
        <v>9</v>
      </c>
      <c r="C5" s="4">
        <v>4</v>
      </c>
      <c r="D5" s="4" t="s">
        <v>10</v>
      </c>
      <c r="E5" s="4">
        <v>330.4</v>
      </c>
      <c r="F5" s="4">
        <f>C5*E5</f>
        <v>1321.6</v>
      </c>
    </row>
    <row r="6" spans="1:6" ht="120">
      <c r="A6" s="5" t="s">
        <v>73</v>
      </c>
      <c r="B6" s="4" t="s">
        <v>52</v>
      </c>
      <c r="C6" s="4">
        <v>58.77</v>
      </c>
      <c r="D6" s="4" t="s">
        <v>13</v>
      </c>
      <c r="E6" s="4">
        <v>139.58000000000001</v>
      </c>
      <c r="F6" s="4">
        <f t="shared" ref="F6:F10" si="0">C6*E6</f>
        <v>8203.1166000000012</v>
      </c>
    </row>
    <row r="7" spans="1:6" ht="105">
      <c r="A7" s="4" t="s">
        <v>74</v>
      </c>
      <c r="B7" s="4" t="s">
        <v>17</v>
      </c>
      <c r="C7" s="4">
        <v>17.7</v>
      </c>
      <c r="D7" s="4" t="s">
        <v>13</v>
      </c>
      <c r="E7" s="4">
        <v>415.58</v>
      </c>
      <c r="F7" s="4">
        <f t="shared" si="0"/>
        <v>7355.7659999999996</v>
      </c>
    </row>
    <row r="8" spans="1:6" ht="90">
      <c r="A8" s="4" t="s">
        <v>75</v>
      </c>
      <c r="B8" s="4" t="s">
        <v>54</v>
      </c>
      <c r="C8" s="4">
        <v>29.74</v>
      </c>
      <c r="D8" s="4" t="s">
        <v>13</v>
      </c>
      <c r="E8" s="4">
        <v>1438.96</v>
      </c>
      <c r="F8" s="4">
        <f t="shared" si="0"/>
        <v>42794.670399999995</v>
      </c>
    </row>
    <row r="9" spans="1:6" ht="135">
      <c r="A9" s="4" t="s">
        <v>76</v>
      </c>
      <c r="B9" s="4" t="s">
        <v>22</v>
      </c>
      <c r="C9" s="4">
        <v>35.4</v>
      </c>
      <c r="D9" s="4" t="s">
        <v>13</v>
      </c>
      <c r="E9" s="4">
        <v>4858.76</v>
      </c>
      <c r="F9" s="4">
        <f t="shared" si="0"/>
        <v>172000.10399999999</v>
      </c>
    </row>
    <row r="10" spans="1:6" ht="45">
      <c r="A10" s="4" t="s">
        <v>77</v>
      </c>
      <c r="B10" s="4" t="s">
        <v>78</v>
      </c>
      <c r="C10" s="4">
        <v>23.23</v>
      </c>
      <c r="D10" s="4" t="s">
        <v>20</v>
      </c>
      <c r="E10" s="4">
        <v>184.61</v>
      </c>
      <c r="F10" s="4">
        <f t="shared" si="0"/>
        <v>4288.4903000000004</v>
      </c>
    </row>
    <row r="11" spans="1:6">
      <c r="A11" s="3">
        <v>7</v>
      </c>
      <c r="B11" s="4" t="s">
        <v>23</v>
      </c>
      <c r="C11" s="4"/>
      <c r="D11" s="4"/>
      <c r="E11" s="4"/>
      <c r="F11" s="4"/>
    </row>
    <row r="12" spans="1:6">
      <c r="A12" s="7" t="s">
        <v>24</v>
      </c>
      <c r="B12" s="4" t="s">
        <v>25</v>
      </c>
      <c r="C12" s="4">
        <v>15.22</v>
      </c>
      <c r="D12" s="4" t="s">
        <v>13</v>
      </c>
      <c r="E12" s="4">
        <v>893.67</v>
      </c>
      <c r="F12" s="4">
        <f t="shared" ref="F12:F16" si="1">C12*E12</f>
        <v>13601.6574</v>
      </c>
    </row>
    <row r="13" spans="1:6">
      <c r="A13" s="7" t="s">
        <v>26</v>
      </c>
      <c r="B13" s="4" t="s">
        <v>68</v>
      </c>
      <c r="C13" s="4">
        <v>17.7</v>
      </c>
      <c r="D13" s="4" t="s">
        <v>13</v>
      </c>
      <c r="E13" s="4">
        <v>363.98</v>
      </c>
      <c r="F13" s="4">
        <f t="shared" si="1"/>
        <v>6442.4459999999999</v>
      </c>
    </row>
    <row r="14" spans="1:6">
      <c r="A14" s="7" t="s">
        <v>79</v>
      </c>
      <c r="B14" s="4" t="s">
        <v>44</v>
      </c>
      <c r="C14" s="4">
        <v>29.74</v>
      </c>
      <c r="D14" s="4" t="s">
        <v>13</v>
      </c>
      <c r="E14" s="4">
        <v>819.59</v>
      </c>
      <c r="F14" s="4">
        <f t="shared" si="1"/>
        <v>24374.606599999999</v>
      </c>
    </row>
    <row r="15" spans="1:6">
      <c r="A15" s="7" t="s">
        <v>28</v>
      </c>
      <c r="B15" s="4" t="s">
        <v>29</v>
      </c>
      <c r="C15" s="4">
        <v>30.44</v>
      </c>
      <c r="D15" s="4" t="s">
        <v>13</v>
      </c>
      <c r="E15" s="4">
        <v>496.4</v>
      </c>
      <c r="F15" s="4">
        <f t="shared" si="1"/>
        <v>15110.415999999999</v>
      </c>
    </row>
    <row r="16" spans="1:6">
      <c r="A16" s="7" t="s">
        <v>30</v>
      </c>
      <c r="B16" s="4" t="s">
        <v>31</v>
      </c>
      <c r="C16" s="4">
        <v>58.77</v>
      </c>
      <c r="D16" s="4" t="s">
        <v>13</v>
      </c>
      <c r="E16" s="4">
        <v>177.1</v>
      </c>
      <c r="F16" s="4">
        <f t="shared" si="1"/>
        <v>10408.166999999999</v>
      </c>
    </row>
    <row r="17" spans="1:6">
      <c r="A17" s="4"/>
      <c r="B17" s="4"/>
      <c r="C17" s="4"/>
      <c r="D17" s="4"/>
      <c r="E17" s="4" t="s">
        <v>32</v>
      </c>
      <c r="F17" s="4">
        <f>SUM(F5:F16)</f>
        <v>305901.04030000005</v>
      </c>
    </row>
    <row r="18" spans="1:6" ht="30">
      <c r="A18" s="7"/>
      <c r="B18" s="8"/>
      <c r="C18" s="9"/>
      <c r="D18" s="3"/>
      <c r="E18" s="4" t="s">
        <v>33</v>
      </c>
      <c r="F18" s="4">
        <f>F17*12/100</f>
        <v>36708.12483600001</v>
      </c>
    </row>
    <row r="19" spans="1:6">
      <c r="A19" s="7"/>
      <c r="B19" s="8"/>
      <c r="C19" s="9"/>
      <c r="D19" s="3"/>
      <c r="E19" s="4"/>
      <c r="F19" s="4">
        <f>F18+F17</f>
        <v>342609.16513600008</v>
      </c>
    </row>
    <row r="20" spans="1:6" ht="30">
      <c r="A20" s="7"/>
      <c r="B20" s="8"/>
      <c r="C20" s="9"/>
      <c r="D20" s="3"/>
      <c r="E20" s="4" t="s">
        <v>34</v>
      </c>
      <c r="F20" s="4">
        <f>F19*1/100</f>
        <v>3426.0916513600009</v>
      </c>
    </row>
    <row r="21" spans="1:6">
      <c r="A21" s="7"/>
      <c r="B21" s="8"/>
      <c r="C21" s="9"/>
      <c r="D21" s="3"/>
      <c r="E21" s="4" t="s">
        <v>32</v>
      </c>
      <c r="F21" s="4">
        <f>F20+F19</f>
        <v>346035.25678736006</v>
      </c>
    </row>
  </sheetData>
  <mergeCells count="3">
    <mergeCell ref="A1:F1"/>
    <mergeCell ref="A2:F2"/>
    <mergeCell ref="A3:F3"/>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F21"/>
  <sheetViews>
    <sheetView workbookViewId="0">
      <selection activeCell="A3" sqref="A3:F3"/>
    </sheetView>
  </sheetViews>
  <sheetFormatPr defaultRowHeight="15"/>
  <cols>
    <col min="1" max="1" width="9.140625" style="10"/>
    <col min="2" max="2" width="45.28515625" style="11" customWidth="1"/>
    <col min="3" max="3" width="9.28515625" style="1" customWidth="1"/>
    <col min="4" max="4" width="9.140625" style="12"/>
    <col min="5" max="5" width="9.7109375" style="1" bestFit="1" customWidth="1"/>
    <col min="6" max="6" width="16.42578125" style="13" customWidth="1"/>
    <col min="7" max="16384" width="9.140625" style="1"/>
  </cols>
  <sheetData>
    <row r="1" spans="1:6" ht="18.75">
      <c r="A1" s="63" t="s">
        <v>0</v>
      </c>
      <c r="B1" s="63"/>
      <c r="C1" s="63"/>
      <c r="D1" s="63"/>
      <c r="E1" s="63"/>
      <c r="F1" s="63"/>
    </row>
    <row r="2" spans="1:6" ht="18.75">
      <c r="A2" s="63" t="s">
        <v>1</v>
      </c>
      <c r="B2" s="63"/>
      <c r="C2" s="63"/>
      <c r="D2" s="63"/>
      <c r="E2" s="63"/>
      <c r="F2" s="63"/>
    </row>
    <row r="3" spans="1:6" ht="42.75" customHeight="1">
      <c r="A3" s="65" t="s">
        <v>81</v>
      </c>
      <c r="B3" s="66"/>
      <c r="C3" s="66"/>
      <c r="D3" s="66"/>
      <c r="E3" s="66"/>
      <c r="F3" s="67"/>
    </row>
    <row r="4" spans="1:6">
      <c r="A4" s="2" t="s">
        <v>3</v>
      </c>
      <c r="B4" s="2" t="s">
        <v>4</v>
      </c>
      <c r="C4" s="2" t="s">
        <v>5</v>
      </c>
      <c r="D4" s="2" t="s">
        <v>6</v>
      </c>
      <c r="E4" s="2" t="s">
        <v>7</v>
      </c>
      <c r="F4" s="2" t="s">
        <v>8</v>
      </c>
    </row>
    <row r="5" spans="1:6" ht="30">
      <c r="A5" s="5">
        <v>1</v>
      </c>
      <c r="B5" s="4" t="s">
        <v>9</v>
      </c>
      <c r="C5" s="4">
        <v>6</v>
      </c>
      <c r="D5" s="4" t="s">
        <v>10</v>
      </c>
      <c r="E5" s="4">
        <v>330.4</v>
      </c>
      <c r="F5" s="4">
        <f>C5*E5</f>
        <v>1982.3999999999999</v>
      </c>
    </row>
    <row r="6" spans="1:6" ht="120">
      <c r="A6" s="5" t="s">
        <v>73</v>
      </c>
      <c r="B6" s="4" t="s">
        <v>52</v>
      </c>
      <c r="C6" s="4">
        <v>135.34</v>
      </c>
      <c r="D6" s="4" t="s">
        <v>13</v>
      </c>
      <c r="E6" s="4">
        <v>139.58000000000001</v>
      </c>
      <c r="F6" s="4">
        <f t="shared" ref="F6:F10" si="0">C6*E6</f>
        <v>18890.757200000004</v>
      </c>
    </row>
    <row r="7" spans="1:6" ht="105">
      <c r="A7" s="4" t="s">
        <v>74</v>
      </c>
      <c r="B7" s="4" t="s">
        <v>17</v>
      </c>
      <c r="C7" s="4">
        <v>44.6</v>
      </c>
      <c r="D7" s="4" t="s">
        <v>13</v>
      </c>
      <c r="E7" s="4">
        <v>415.58</v>
      </c>
      <c r="F7" s="4">
        <f t="shared" si="0"/>
        <v>18534.867999999999</v>
      </c>
    </row>
    <row r="8" spans="1:6" ht="90">
      <c r="A8" s="4" t="s">
        <v>75</v>
      </c>
      <c r="B8" s="4" t="s">
        <v>54</v>
      </c>
      <c r="C8" s="4">
        <v>74.94</v>
      </c>
      <c r="D8" s="4" t="s">
        <v>13</v>
      </c>
      <c r="E8" s="4">
        <v>1438.96</v>
      </c>
      <c r="F8" s="4">
        <f t="shared" si="0"/>
        <v>107835.6624</v>
      </c>
    </row>
    <row r="9" spans="1:6" ht="135">
      <c r="A9" s="4" t="s">
        <v>76</v>
      </c>
      <c r="B9" s="4" t="s">
        <v>22</v>
      </c>
      <c r="C9" s="4">
        <v>76.47</v>
      </c>
      <c r="D9" s="4" t="s">
        <v>13</v>
      </c>
      <c r="E9" s="4">
        <v>4858.76</v>
      </c>
      <c r="F9" s="4">
        <f t="shared" si="0"/>
        <v>371549.37719999999</v>
      </c>
    </row>
    <row r="10" spans="1:6" ht="45">
      <c r="A10" s="4" t="s">
        <v>77</v>
      </c>
      <c r="B10" s="4" t="s">
        <v>78</v>
      </c>
      <c r="C10" s="4">
        <v>41.82</v>
      </c>
      <c r="D10" s="4" t="s">
        <v>20</v>
      </c>
      <c r="E10" s="4">
        <v>184.61</v>
      </c>
      <c r="F10" s="4">
        <f t="shared" si="0"/>
        <v>7720.3902000000007</v>
      </c>
    </row>
    <row r="11" spans="1:6">
      <c r="A11" s="3">
        <v>7</v>
      </c>
      <c r="B11" s="4" t="s">
        <v>23</v>
      </c>
      <c r="C11" s="4"/>
      <c r="D11" s="4"/>
      <c r="E11" s="4"/>
      <c r="F11" s="4"/>
    </row>
    <row r="12" spans="1:6">
      <c r="A12" s="7" t="s">
        <v>24</v>
      </c>
      <c r="B12" s="4" t="s">
        <v>25</v>
      </c>
      <c r="C12" s="4">
        <v>32.880000000000003</v>
      </c>
      <c r="D12" s="4" t="s">
        <v>13</v>
      </c>
      <c r="E12" s="4">
        <v>893.67</v>
      </c>
      <c r="F12" s="4">
        <f t="shared" ref="F12:F16" si="1">C12*E12</f>
        <v>29383.869600000002</v>
      </c>
    </row>
    <row r="13" spans="1:6">
      <c r="A13" s="7" t="s">
        <v>26</v>
      </c>
      <c r="B13" s="4" t="s">
        <v>68</v>
      </c>
      <c r="C13" s="4">
        <v>44.6</v>
      </c>
      <c r="D13" s="4" t="s">
        <v>13</v>
      </c>
      <c r="E13" s="4">
        <v>363.98</v>
      </c>
      <c r="F13" s="4">
        <f t="shared" si="1"/>
        <v>16233.508000000002</v>
      </c>
    </row>
    <row r="14" spans="1:6">
      <c r="A14" s="7" t="s">
        <v>79</v>
      </c>
      <c r="B14" s="4" t="s">
        <v>44</v>
      </c>
      <c r="C14" s="4">
        <v>74.94</v>
      </c>
      <c r="D14" s="4" t="s">
        <v>13</v>
      </c>
      <c r="E14" s="4">
        <v>819.59</v>
      </c>
      <c r="F14" s="4">
        <f t="shared" si="1"/>
        <v>61420.0746</v>
      </c>
    </row>
    <row r="15" spans="1:6">
      <c r="A15" s="7" t="s">
        <v>28</v>
      </c>
      <c r="B15" s="4" t="s">
        <v>29</v>
      </c>
      <c r="C15" s="4">
        <v>65.760000000000005</v>
      </c>
      <c r="D15" s="4" t="s">
        <v>13</v>
      </c>
      <c r="E15" s="4">
        <v>496.4</v>
      </c>
      <c r="F15" s="4">
        <f t="shared" si="1"/>
        <v>32643.264000000003</v>
      </c>
    </row>
    <row r="16" spans="1:6">
      <c r="A16" s="7" t="s">
        <v>30</v>
      </c>
      <c r="B16" s="4" t="s">
        <v>31</v>
      </c>
      <c r="C16" s="4">
        <v>135.34</v>
      </c>
      <c r="D16" s="4" t="s">
        <v>13</v>
      </c>
      <c r="E16" s="4">
        <v>177.1</v>
      </c>
      <c r="F16" s="4">
        <f t="shared" si="1"/>
        <v>23968.714</v>
      </c>
    </row>
    <row r="17" spans="1:6">
      <c r="A17" s="4"/>
      <c r="B17" s="4"/>
      <c r="C17" s="4"/>
      <c r="D17" s="4"/>
      <c r="E17" s="4" t="s">
        <v>32</v>
      </c>
      <c r="F17" s="4">
        <f>SUM(F5:F16)</f>
        <v>690162.88520000002</v>
      </c>
    </row>
    <row r="18" spans="1:6" ht="30">
      <c r="A18" s="7"/>
      <c r="B18" s="8"/>
      <c r="C18" s="9"/>
      <c r="D18" s="3"/>
      <c r="E18" s="4" t="s">
        <v>33</v>
      </c>
      <c r="F18" s="4">
        <f>F17*12/100</f>
        <v>82819.546224000005</v>
      </c>
    </row>
    <row r="19" spans="1:6">
      <c r="A19" s="7"/>
      <c r="B19" s="8"/>
      <c r="C19" s="9"/>
      <c r="D19" s="3"/>
      <c r="E19" s="4"/>
      <c r="F19" s="4">
        <f>F18+F17</f>
        <v>772982.43142400007</v>
      </c>
    </row>
    <row r="20" spans="1:6" ht="30">
      <c r="A20" s="7"/>
      <c r="B20" s="8"/>
      <c r="C20" s="9"/>
      <c r="D20" s="3"/>
      <c r="E20" s="4" t="s">
        <v>34</v>
      </c>
      <c r="F20" s="4">
        <f>F19*1/100</f>
        <v>7729.8243142400006</v>
      </c>
    </row>
    <row r="21" spans="1:6">
      <c r="A21" s="7"/>
      <c r="B21" s="8"/>
      <c r="C21" s="9"/>
      <c r="D21" s="3"/>
      <c r="E21" s="4" t="s">
        <v>32</v>
      </c>
      <c r="F21" s="4">
        <f>F20+F19</f>
        <v>780712.25573824008</v>
      </c>
    </row>
  </sheetData>
  <mergeCells count="3">
    <mergeCell ref="A1:F1"/>
    <mergeCell ref="A2:F2"/>
    <mergeCell ref="A3:F3"/>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20"/>
  <sheetViews>
    <sheetView workbookViewId="0">
      <selection activeCell="A3" sqref="A3:F3"/>
    </sheetView>
  </sheetViews>
  <sheetFormatPr defaultRowHeight="15"/>
  <cols>
    <col min="1" max="1" width="9.140625" style="10"/>
    <col min="2" max="2" width="45.28515625" style="11" customWidth="1"/>
    <col min="3" max="3" width="9.28515625" style="1" customWidth="1"/>
    <col min="4" max="4" width="9.140625" style="12"/>
    <col min="5" max="5" width="9.7109375" style="1" bestFit="1" customWidth="1"/>
    <col min="6" max="6" width="16.42578125" style="13" customWidth="1"/>
    <col min="7" max="16384" width="9.140625" style="1"/>
  </cols>
  <sheetData>
    <row r="1" spans="1:6" ht="18.75">
      <c r="A1" s="63" t="s">
        <v>0</v>
      </c>
      <c r="B1" s="63"/>
      <c r="C1" s="63"/>
      <c r="D1" s="63"/>
      <c r="E1" s="63"/>
      <c r="F1" s="63"/>
    </row>
    <row r="2" spans="1:6" ht="18.75">
      <c r="A2" s="63" t="s">
        <v>1</v>
      </c>
      <c r="B2" s="63"/>
      <c r="C2" s="63"/>
      <c r="D2" s="63"/>
      <c r="E2" s="63"/>
      <c r="F2" s="63"/>
    </row>
    <row r="3" spans="1:6" ht="62.25" customHeight="1">
      <c r="A3" s="65" t="s">
        <v>82</v>
      </c>
      <c r="B3" s="66"/>
      <c r="C3" s="66"/>
      <c r="D3" s="66"/>
      <c r="E3" s="66"/>
      <c r="F3" s="67"/>
    </row>
    <row r="4" spans="1:6">
      <c r="A4" s="2" t="s">
        <v>3</v>
      </c>
      <c r="B4" s="2" t="s">
        <v>4</v>
      </c>
      <c r="C4" s="2" t="s">
        <v>5</v>
      </c>
      <c r="D4" s="2" t="s">
        <v>6</v>
      </c>
      <c r="E4" s="2" t="s">
        <v>7</v>
      </c>
      <c r="F4" s="2" t="s">
        <v>8</v>
      </c>
    </row>
    <row r="5" spans="1:6" ht="120">
      <c r="A5" s="5" t="s">
        <v>83</v>
      </c>
      <c r="B5" s="4" t="s">
        <v>52</v>
      </c>
      <c r="C5" s="4">
        <v>43.46</v>
      </c>
      <c r="D5" s="4" t="s">
        <v>13</v>
      </c>
      <c r="E5" s="4">
        <v>153.84</v>
      </c>
      <c r="F5" s="4">
        <f t="shared" ref="F5:F9" si="0">C5*E5</f>
        <v>6685.8864000000003</v>
      </c>
    </row>
    <row r="6" spans="1:6" ht="105">
      <c r="A6" s="4" t="s">
        <v>84</v>
      </c>
      <c r="B6" s="4" t="s">
        <v>17</v>
      </c>
      <c r="C6" s="4">
        <v>13.88</v>
      </c>
      <c r="D6" s="4" t="s">
        <v>13</v>
      </c>
      <c r="E6" s="4">
        <v>415.58</v>
      </c>
      <c r="F6" s="4">
        <f t="shared" si="0"/>
        <v>5768.2503999999999</v>
      </c>
    </row>
    <row r="7" spans="1:6" ht="90">
      <c r="A7" s="4" t="s">
        <v>85</v>
      </c>
      <c r="B7" s="4" t="s">
        <v>54</v>
      </c>
      <c r="C7" s="4">
        <v>23.09</v>
      </c>
      <c r="D7" s="4" t="s">
        <v>13</v>
      </c>
      <c r="E7" s="4">
        <v>1438.96</v>
      </c>
      <c r="F7" s="4">
        <f t="shared" si="0"/>
        <v>33225.5864</v>
      </c>
    </row>
    <row r="8" spans="1:6" ht="135">
      <c r="A8" s="4" t="s">
        <v>86</v>
      </c>
      <c r="B8" s="4" t="s">
        <v>22</v>
      </c>
      <c r="C8" s="4">
        <v>23.79</v>
      </c>
      <c r="D8" s="4" t="s">
        <v>13</v>
      </c>
      <c r="E8" s="4">
        <v>4858.76</v>
      </c>
      <c r="F8" s="4">
        <f t="shared" si="0"/>
        <v>115589.9004</v>
      </c>
    </row>
    <row r="9" spans="1:6" ht="45">
      <c r="A9" s="4" t="s">
        <v>87</v>
      </c>
      <c r="B9" s="4" t="s">
        <v>78</v>
      </c>
      <c r="C9" s="4">
        <v>13.01</v>
      </c>
      <c r="D9" s="4" t="s">
        <v>20</v>
      </c>
      <c r="E9" s="4">
        <v>184.61</v>
      </c>
      <c r="F9" s="4">
        <f t="shared" si="0"/>
        <v>2401.7761</v>
      </c>
    </row>
    <row r="10" spans="1:6">
      <c r="A10" s="3">
        <v>6</v>
      </c>
      <c r="B10" s="4" t="s">
        <v>23</v>
      </c>
      <c r="C10" s="4"/>
      <c r="D10" s="4"/>
      <c r="E10" s="4"/>
      <c r="F10" s="4"/>
    </row>
    <row r="11" spans="1:6">
      <c r="A11" s="7" t="s">
        <v>24</v>
      </c>
      <c r="B11" s="4" t="s">
        <v>25</v>
      </c>
      <c r="C11" s="4">
        <v>10.23</v>
      </c>
      <c r="D11" s="4" t="s">
        <v>13</v>
      </c>
      <c r="E11" s="4">
        <v>893.67</v>
      </c>
      <c r="F11" s="4">
        <f t="shared" ref="F11:F15" si="1">C11*E11</f>
        <v>9142.2440999999999</v>
      </c>
    </row>
    <row r="12" spans="1:6">
      <c r="A12" s="7" t="s">
        <v>26</v>
      </c>
      <c r="B12" s="4" t="s">
        <v>68</v>
      </c>
      <c r="C12" s="4">
        <v>13.88</v>
      </c>
      <c r="D12" s="4" t="s">
        <v>13</v>
      </c>
      <c r="E12" s="4">
        <v>363.98</v>
      </c>
      <c r="F12" s="4">
        <f t="shared" si="1"/>
        <v>5052.0424000000003</v>
      </c>
    </row>
    <row r="13" spans="1:6">
      <c r="A13" s="7" t="s">
        <v>79</v>
      </c>
      <c r="B13" s="4" t="s">
        <v>44</v>
      </c>
      <c r="C13" s="4">
        <v>23.09</v>
      </c>
      <c r="D13" s="4" t="s">
        <v>13</v>
      </c>
      <c r="E13" s="4">
        <v>819.59</v>
      </c>
      <c r="F13" s="4">
        <f t="shared" si="1"/>
        <v>18924.3331</v>
      </c>
    </row>
    <row r="14" spans="1:6">
      <c r="A14" s="7" t="s">
        <v>28</v>
      </c>
      <c r="B14" s="4" t="s">
        <v>29</v>
      </c>
      <c r="C14" s="4">
        <v>20.46</v>
      </c>
      <c r="D14" s="4" t="s">
        <v>13</v>
      </c>
      <c r="E14" s="4">
        <v>496.4</v>
      </c>
      <c r="F14" s="4">
        <f t="shared" si="1"/>
        <v>10156.343999999999</v>
      </c>
    </row>
    <row r="15" spans="1:6">
      <c r="A15" s="7" t="s">
        <v>30</v>
      </c>
      <c r="B15" s="4" t="s">
        <v>31</v>
      </c>
      <c r="C15" s="4">
        <v>43.44</v>
      </c>
      <c r="D15" s="4" t="s">
        <v>13</v>
      </c>
      <c r="E15" s="4">
        <v>177.1</v>
      </c>
      <c r="F15" s="4">
        <f t="shared" si="1"/>
        <v>7693.2239999999993</v>
      </c>
    </row>
    <row r="16" spans="1:6">
      <c r="A16" s="4"/>
      <c r="B16" s="4"/>
      <c r="C16" s="4"/>
      <c r="D16" s="4"/>
      <c r="E16" s="4" t="s">
        <v>32</v>
      </c>
      <c r="F16" s="4">
        <f>SUM(F5:F15)</f>
        <v>214639.58729999998</v>
      </c>
    </row>
    <row r="17" spans="1:6" ht="30">
      <c r="A17" s="7"/>
      <c r="B17" s="8"/>
      <c r="C17" s="9"/>
      <c r="D17" s="3"/>
      <c r="E17" s="4" t="s">
        <v>33</v>
      </c>
      <c r="F17" s="4">
        <f>F16*12/100</f>
        <v>25756.750475999997</v>
      </c>
    </row>
    <row r="18" spans="1:6">
      <c r="A18" s="7"/>
      <c r="B18" s="8"/>
      <c r="C18" s="9"/>
      <c r="D18" s="3"/>
      <c r="E18" s="4"/>
      <c r="F18" s="4">
        <f>F17+F16</f>
        <v>240396.33777599997</v>
      </c>
    </row>
    <row r="19" spans="1:6" ht="30">
      <c r="A19" s="7"/>
      <c r="B19" s="8"/>
      <c r="C19" s="9"/>
      <c r="D19" s="3"/>
      <c r="E19" s="4" t="s">
        <v>34</v>
      </c>
      <c r="F19" s="4">
        <f>F18*1/100</f>
        <v>2403.9633777599997</v>
      </c>
    </row>
    <row r="20" spans="1:6">
      <c r="A20" s="7"/>
      <c r="B20" s="8"/>
      <c r="C20" s="9"/>
      <c r="D20" s="3"/>
      <c r="E20" s="4" t="s">
        <v>32</v>
      </c>
      <c r="F20" s="4">
        <f>F19+F18</f>
        <v>242800.30115375997</v>
      </c>
    </row>
  </sheetData>
  <mergeCells count="3">
    <mergeCell ref="A1:F1"/>
    <mergeCell ref="A2:F2"/>
    <mergeCell ref="A3:F3"/>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H25"/>
  <sheetViews>
    <sheetView workbookViewId="0">
      <selection activeCell="A3" sqref="A3:H3"/>
    </sheetView>
  </sheetViews>
  <sheetFormatPr defaultColWidth="9.140625" defaultRowHeight="15"/>
  <cols>
    <col min="1" max="1" width="9.140625" style="10"/>
    <col min="2" max="2" width="48.7109375" style="11" customWidth="1"/>
    <col min="3" max="4" width="10.42578125" style="11" hidden="1" customWidth="1"/>
    <col min="5" max="5" width="9.140625" style="1"/>
    <col min="6" max="6" width="9.140625" style="12"/>
    <col min="7" max="7" width="9.140625" style="1"/>
    <col min="8" max="8" width="16.42578125" style="13" customWidth="1"/>
    <col min="9" max="16384" width="9.140625" style="1"/>
  </cols>
  <sheetData>
    <row r="1" spans="1:8" ht="18.75">
      <c r="A1" s="63" t="s">
        <v>0</v>
      </c>
      <c r="B1" s="63"/>
      <c r="C1" s="63"/>
      <c r="D1" s="63"/>
      <c r="E1" s="63"/>
      <c r="F1" s="63"/>
      <c r="G1" s="63"/>
      <c r="H1" s="63"/>
    </row>
    <row r="2" spans="1:8" ht="18.75">
      <c r="A2" s="63" t="s">
        <v>1</v>
      </c>
      <c r="B2" s="63"/>
      <c r="C2" s="63"/>
      <c r="D2" s="63"/>
      <c r="E2" s="63"/>
      <c r="F2" s="63"/>
      <c r="G2" s="63"/>
      <c r="H2" s="63"/>
    </row>
    <row r="3" spans="1:8" ht="30.95" customHeight="1">
      <c r="A3" s="74" t="s">
        <v>175</v>
      </c>
      <c r="B3" s="75"/>
      <c r="C3" s="75"/>
      <c r="D3" s="75"/>
      <c r="E3" s="75"/>
      <c r="F3" s="75"/>
      <c r="G3" s="75"/>
      <c r="H3" s="76"/>
    </row>
    <row r="4" spans="1:8">
      <c r="A4" s="2" t="s">
        <v>3</v>
      </c>
      <c r="B4" s="2" t="s">
        <v>4</v>
      </c>
      <c r="C4" s="2" t="s">
        <v>176</v>
      </c>
      <c r="D4" s="2" t="s">
        <v>177</v>
      </c>
      <c r="E4" s="2" t="s">
        <v>5</v>
      </c>
      <c r="F4" s="2" t="s">
        <v>6</v>
      </c>
      <c r="G4" s="2" t="s">
        <v>7</v>
      </c>
      <c r="H4" s="2" t="s">
        <v>8</v>
      </c>
    </row>
    <row r="5" spans="1:8" ht="142.5">
      <c r="A5" s="17" t="s">
        <v>178</v>
      </c>
      <c r="B5" s="18" t="s">
        <v>179</v>
      </c>
      <c r="C5" s="18">
        <v>5.51</v>
      </c>
      <c r="D5" s="18"/>
      <c r="E5" s="18">
        <v>68.05</v>
      </c>
      <c r="F5" s="19" t="s">
        <v>159</v>
      </c>
      <c r="G5" s="2">
        <v>139.58000000000001</v>
      </c>
      <c r="H5" s="20">
        <f>ROUND((G5*E5),2)</f>
        <v>9498.42</v>
      </c>
    </row>
    <row r="6" spans="1:8" ht="114">
      <c r="A6" s="17" t="s">
        <v>180</v>
      </c>
      <c r="B6" s="18" t="s">
        <v>150</v>
      </c>
      <c r="C6" s="18">
        <v>0.66</v>
      </c>
      <c r="D6" s="18"/>
      <c r="E6" s="18">
        <v>6.37</v>
      </c>
      <c r="F6" s="19" t="s">
        <v>159</v>
      </c>
      <c r="G6" s="2">
        <v>415.58</v>
      </c>
      <c r="H6" s="20">
        <f t="shared" ref="H6:H19" si="0">ROUND((G6*E6),2)</f>
        <v>2647.24</v>
      </c>
    </row>
    <row r="7" spans="1:8" ht="99.75">
      <c r="A7" s="17" t="s">
        <v>85</v>
      </c>
      <c r="B7" s="18" t="s">
        <v>152</v>
      </c>
      <c r="C7" s="18">
        <v>1.0900000000000001</v>
      </c>
      <c r="D7" s="18"/>
      <c r="E7" s="18">
        <v>10.45</v>
      </c>
      <c r="F7" s="19" t="s">
        <v>159</v>
      </c>
      <c r="G7" s="2">
        <v>1438.96</v>
      </c>
      <c r="H7" s="20">
        <f t="shared" si="0"/>
        <v>15037.13</v>
      </c>
    </row>
    <row r="8" spans="1:8" ht="99.75">
      <c r="A8" s="19" t="s">
        <v>181</v>
      </c>
      <c r="B8" s="18" t="s">
        <v>182</v>
      </c>
      <c r="C8" s="18">
        <v>0</v>
      </c>
      <c r="D8" s="18">
        <v>19.12</v>
      </c>
      <c r="E8" s="18">
        <v>14.16</v>
      </c>
      <c r="F8" s="19" t="s">
        <v>159</v>
      </c>
      <c r="G8" s="2">
        <v>4858.76</v>
      </c>
      <c r="H8" s="20">
        <f t="shared" si="0"/>
        <v>68800.039999999994</v>
      </c>
    </row>
    <row r="9" spans="1:8" ht="171">
      <c r="A9" s="17" t="s">
        <v>183</v>
      </c>
      <c r="B9" s="18" t="s">
        <v>184</v>
      </c>
      <c r="C9" s="18">
        <v>2.37</v>
      </c>
      <c r="D9" s="18"/>
      <c r="E9" s="18">
        <v>31.86</v>
      </c>
      <c r="F9" s="19" t="s">
        <v>159</v>
      </c>
      <c r="G9" s="2">
        <v>5891.97</v>
      </c>
      <c r="H9" s="20">
        <f t="shared" si="0"/>
        <v>187718.16</v>
      </c>
    </row>
    <row r="10" spans="1:8" ht="114">
      <c r="A10" s="17" t="s">
        <v>185</v>
      </c>
      <c r="B10" s="18" t="s">
        <v>186</v>
      </c>
      <c r="C10" s="18">
        <v>0.87</v>
      </c>
      <c r="D10" s="18"/>
      <c r="E10" s="18">
        <v>12.74</v>
      </c>
      <c r="F10" s="19" t="s">
        <v>159</v>
      </c>
      <c r="G10" s="2">
        <v>6092.63</v>
      </c>
      <c r="H10" s="20">
        <f t="shared" si="0"/>
        <v>77620.11</v>
      </c>
    </row>
    <row r="11" spans="1:8" ht="142.5">
      <c r="A11" s="17" t="s">
        <v>187</v>
      </c>
      <c r="B11" s="18" t="s">
        <v>188</v>
      </c>
      <c r="C11" s="18">
        <v>0.09</v>
      </c>
      <c r="D11" s="18"/>
      <c r="E11" s="18">
        <v>1.58</v>
      </c>
      <c r="F11" s="19" t="s">
        <v>189</v>
      </c>
      <c r="G11" s="2">
        <v>79086.94</v>
      </c>
      <c r="H11" s="20">
        <f t="shared" si="0"/>
        <v>124957.37</v>
      </c>
    </row>
    <row r="12" spans="1:8" ht="42.75">
      <c r="A12" s="2" t="s">
        <v>190</v>
      </c>
      <c r="B12" s="18" t="s">
        <v>191</v>
      </c>
      <c r="C12" s="18">
        <v>0.14000000000000001</v>
      </c>
      <c r="D12" s="18"/>
      <c r="E12" s="18">
        <v>2.36</v>
      </c>
      <c r="F12" s="19" t="s">
        <v>189</v>
      </c>
      <c r="G12" s="2">
        <v>77259.94</v>
      </c>
      <c r="H12" s="20">
        <f t="shared" si="0"/>
        <v>182333.46</v>
      </c>
    </row>
    <row r="13" spans="1:8" ht="57">
      <c r="A13" s="19" t="s">
        <v>102</v>
      </c>
      <c r="B13" s="18" t="s">
        <v>192</v>
      </c>
      <c r="C13" s="18">
        <v>34.65</v>
      </c>
      <c r="D13" s="18">
        <v>12.55</v>
      </c>
      <c r="E13" s="18">
        <v>218.4</v>
      </c>
      <c r="F13" s="19" t="s">
        <v>20</v>
      </c>
      <c r="G13" s="2">
        <v>184.61</v>
      </c>
      <c r="H13" s="20">
        <f t="shared" si="0"/>
        <v>40318.82</v>
      </c>
    </row>
    <row r="14" spans="1:8">
      <c r="A14" s="21">
        <v>11</v>
      </c>
      <c r="B14" s="18" t="s">
        <v>156</v>
      </c>
      <c r="C14" s="18"/>
      <c r="D14" s="18"/>
      <c r="E14" s="18"/>
      <c r="F14" s="19"/>
      <c r="G14" s="2"/>
      <c r="H14" s="20">
        <f t="shared" si="0"/>
        <v>0</v>
      </c>
    </row>
    <row r="15" spans="1:8" ht="17.25">
      <c r="A15" s="21" t="s">
        <v>157</v>
      </c>
      <c r="B15" s="18" t="s">
        <v>193</v>
      </c>
      <c r="C15" s="18">
        <v>1.4</v>
      </c>
      <c r="D15" s="18">
        <v>8.2200000000000006</v>
      </c>
      <c r="E15" s="18">
        <v>25.27</v>
      </c>
      <c r="F15" s="19" t="s">
        <v>159</v>
      </c>
      <c r="G15" s="2">
        <v>786.44</v>
      </c>
      <c r="H15" s="20">
        <f t="shared" si="0"/>
        <v>19873.34</v>
      </c>
    </row>
    <row r="16" spans="1:8" ht="17.25">
      <c r="A16" s="21" t="s">
        <v>160</v>
      </c>
      <c r="B16" s="18" t="s">
        <v>194</v>
      </c>
      <c r="C16" s="18">
        <v>0.66</v>
      </c>
      <c r="D16" s="18"/>
      <c r="E16" s="18">
        <v>6.37</v>
      </c>
      <c r="F16" s="19" t="s">
        <v>159</v>
      </c>
      <c r="G16" s="2">
        <v>319.88</v>
      </c>
      <c r="H16" s="20">
        <f t="shared" si="0"/>
        <v>2037.64</v>
      </c>
    </row>
    <row r="17" spans="1:8" ht="17.25">
      <c r="A17" s="21" t="s">
        <v>162</v>
      </c>
      <c r="B17" s="18" t="s">
        <v>195</v>
      </c>
      <c r="C17" s="18">
        <v>1.0900000000000001</v>
      </c>
      <c r="D17" s="18"/>
      <c r="E17" s="18">
        <v>10.45</v>
      </c>
      <c r="F17" s="19" t="s">
        <v>159</v>
      </c>
      <c r="G17" s="2">
        <v>721.18</v>
      </c>
      <c r="H17" s="20">
        <f t="shared" si="0"/>
        <v>7536.33</v>
      </c>
    </row>
    <row r="18" spans="1:8" ht="17.25">
      <c r="A18" s="21" t="s">
        <v>164</v>
      </c>
      <c r="B18" s="18" t="s">
        <v>196</v>
      </c>
      <c r="C18" s="18">
        <v>2.79</v>
      </c>
      <c r="D18" s="18">
        <v>16.440000000000001</v>
      </c>
      <c r="E18" s="18">
        <v>50.54</v>
      </c>
      <c r="F18" s="19" t="s">
        <v>159</v>
      </c>
      <c r="G18" s="2">
        <v>436.52</v>
      </c>
      <c r="H18" s="20">
        <f t="shared" si="0"/>
        <v>22061.72</v>
      </c>
    </row>
    <row r="19" spans="1:8" ht="17.25">
      <c r="A19" s="21" t="s">
        <v>166</v>
      </c>
      <c r="B19" s="18" t="s">
        <v>108</v>
      </c>
      <c r="C19" s="18">
        <v>5.51</v>
      </c>
      <c r="D19" s="18"/>
      <c r="E19" s="18">
        <v>68.05</v>
      </c>
      <c r="F19" s="19" t="s">
        <v>159</v>
      </c>
      <c r="G19" s="18">
        <v>177.1</v>
      </c>
      <c r="H19" s="20">
        <f t="shared" si="0"/>
        <v>12051.66</v>
      </c>
    </row>
    <row r="20" spans="1:8">
      <c r="A20" s="7"/>
      <c r="B20" s="8"/>
      <c r="C20" s="8"/>
      <c r="D20" s="8"/>
      <c r="E20" s="9"/>
      <c r="F20" s="3"/>
      <c r="G20" s="9" t="s">
        <v>32</v>
      </c>
      <c r="H20" s="22">
        <f>SUM(H5:H19)</f>
        <v>772491.43999999983</v>
      </c>
    </row>
    <row r="21" spans="1:8">
      <c r="A21" s="68" t="s">
        <v>197</v>
      </c>
      <c r="B21" s="69"/>
      <c r="C21" s="69"/>
      <c r="D21" s="69"/>
      <c r="E21" s="69"/>
      <c r="F21" s="69"/>
      <c r="G21" s="70"/>
      <c r="H21" s="20">
        <f>ROUND((H20*12%),2)</f>
        <v>92698.97</v>
      </c>
    </row>
    <row r="22" spans="1:8">
      <c r="A22" s="68" t="s">
        <v>145</v>
      </c>
      <c r="B22" s="69"/>
      <c r="C22" s="69"/>
      <c r="D22" s="69"/>
      <c r="E22" s="69"/>
      <c r="F22" s="69"/>
      <c r="G22" s="70"/>
      <c r="H22" s="20">
        <f>H20+H21</f>
        <v>865190.4099999998</v>
      </c>
    </row>
    <row r="23" spans="1:8">
      <c r="A23" s="68" t="s">
        <v>198</v>
      </c>
      <c r="B23" s="69"/>
      <c r="C23" s="69"/>
      <c r="D23" s="69"/>
      <c r="E23" s="69"/>
      <c r="F23" s="69"/>
      <c r="G23" s="70"/>
      <c r="H23" s="20">
        <f>ROUND((H22*1%),2)</f>
        <v>8651.9</v>
      </c>
    </row>
    <row r="24" spans="1:8">
      <c r="A24" s="68" t="s">
        <v>145</v>
      </c>
      <c r="B24" s="69"/>
      <c r="C24" s="69"/>
      <c r="D24" s="69"/>
      <c r="E24" s="69"/>
      <c r="F24" s="69"/>
      <c r="G24" s="70"/>
      <c r="H24" s="20">
        <f>H22+H23</f>
        <v>873842.30999999982</v>
      </c>
    </row>
    <row r="25" spans="1:8" ht="23.65" customHeight="1">
      <c r="A25" s="71" t="s">
        <v>199</v>
      </c>
      <c r="B25" s="72"/>
      <c r="C25" s="72"/>
      <c r="D25" s="72"/>
      <c r="E25" s="72"/>
      <c r="F25" s="72"/>
      <c r="G25" s="73"/>
      <c r="H25" s="23">
        <f>ROUND((H24),0)</f>
        <v>873842</v>
      </c>
    </row>
  </sheetData>
  <mergeCells count="8">
    <mergeCell ref="A24:G24"/>
    <mergeCell ref="A25:G25"/>
    <mergeCell ref="A1:H1"/>
    <mergeCell ref="A2:H2"/>
    <mergeCell ref="A3:H3"/>
    <mergeCell ref="A21:G21"/>
    <mergeCell ref="A22:G22"/>
    <mergeCell ref="A23:G23"/>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dimension ref="A1:H22"/>
  <sheetViews>
    <sheetView topLeftCell="A13" workbookViewId="0">
      <selection activeCell="C17" sqref="C17:E17"/>
    </sheetView>
  </sheetViews>
  <sheetFormatPr defaultRowHeight="15"/>
  <cols>
    <col min="1" max="1" width="9.28515625" style="43" bestFit="1" customWidth="1"/>
    <col min="2" max="2" width="46.140625" style="44" customWidth="1"/>
    <col min="3" max="3" width="12.28515625" customWidth="1"/>
    <col min="4" max="4" width="6.140625" bestFit="1" customWidth="1"/>
    <col min="5" max="5" width="12" style="45" customWidth="1"/>
    <col min="6" max="6" width="21.42578125" style="46" bestFit="1" customWidth="1"/>
  </cols>
  <sheetData>
    <row r="1" spans="1:8" ht="26.25">
      <c r="A1" s="80" t="s">
        <v>0</v>
      </c>
      <c r="B1" s="80"/>
      <c r="C1" s="80"/>
      <c r="D1" s="80"/>
      <c r="E1" s="80"/>
      <c r="F1" s="80"/>
    </row>
    <row r="2" spans="1:8" ht="18.75" customHeight="1">
      <c r="A2" s="81" t="s">
        <v>200</v>
      </c>
      <c r="B2" s="81"/>
      <c r="C2" s="81"/>
      <c r="D2" s="81"/>
      <c r="E2" s="81"/>
      <c r="F2" s="81"/>
    </row>
    <row r="3" spans="1:8" s="24" customFormat="1" ht="38.25" customHeight="1">
      <c r="A3" s="82" t="s">
        <v>201</v>
      </c>
      <c r="B3" s="83"/>
      <c r="C3" s="83"/>
      <c r="D3" s="83"/>
      <c r="E3" s="83"/>
      <c r="F3" s="84"/>
    </row>
    <row r="4" spans="1:8" s="24" customFormat="1" ht="15.75">
      <c r="A4" s="25" t="s">
        <v>202</v>
      </c>
      <c r="B4" s="25" t="s">
        <v>203</v>
      </c>
      <c r="C4" s="25" t="s">
        <v>204</v>
      </c>
      <c r="D4" s="25" t="s">
        <v>6</v>
      </c>
      <c r="E4" s="25" t="s">
        <v>205</v>
      </c>
      <c r="F4" s="25" t="s">
        <v>206</v>
      </c>
    </row>
    <row r="5" spans="1:8" s="29" customFormat="1" ht="47.25">
      <c r="A5" s="26">
        <v>1</v>
      </c>
      <c r="B5" s="27" t="s">
        <v>207</v>
      </c>
      <c r="C5" s="28">
        <v>4</v>
      </c>
      <c r="D5" s="28" t="s">
        <v>10</v>
      </c>
      <c r="E5" s="28">
        <v>330.4</v>
      </c>
      <c r="F5" s="28">
        <f>ROUND(C5*E5,2)</f>
        <v>1321.6</v>
      </c>
    </row>
    <row r="6" spans="1:8" s="32" customFormat="1" ht="220.5">
      <c r="A6" s="27" t="s">
        <v>208</v>
      </c>
      <c r="B6" s="30" t="s">
        <v>209</v>
      </c>
      <c r="C6" s="31">
        <v>47.95</v>
      </c>
      <c r="D6" s="27" t="s">
        <v>112</v>
      </c>
      <c r="E6" s="27">
        <v>139.58000000000001</v>
      </c>
      <c r="F6" s="28">
        <f t="shared" ref="F6:F16" si="0">ROUND(C6*E6,2)</f>
        <v>6692.86</v>
      </c>
    </row>
    <row r="7" spans="1:8" s="32" customFormat="1" ht="157.5">
      <c r="A7" s="27" t="s">
        <v>210</v>
      </c>
      <c r="B7" s="30" t="s">
        <v>114</v>
      </c>
      <c r="C7" s="31">
        <v>14.44</v>
      </c>
      <c r="D7" s="27" t="s">
        <v>112</v>
      </c>
      <c r="E7" s="27">
        <v>415.58</v>
      </c>
      <c r="F7" s="28">
        <f t="shared" si="0"/>
        <v>6000.98</v>
      </c>
    </row>
    <row r="8" spans="1:8" s="32" customFormat="1" ht="126">
      <c r="A8" s="27" t="s">
        <v>211</v>
      </c>
      <c r="B8" s="30" t="s">
        <v>212</v>
      </c>
      <c r="C8" s="31">
        <v>24.26</v>
      </c>
      <c r="D8" s="27" t="s">
        <v>112</v>
      </c>
      <c r="E8" s="27">
        <v>1438.96</v>
      </c>
      <c r="F8" s="28">
        <f>ROUNDDOWN(C8*E8,2)</f>
        <v>34909.160000000003</v>
      </c>
      <c r="H8" s="33"/>
    </row>
    <row r="9" spans="1:8" ht="78.75">
      <c r="A9" s="34" t="s">
        <v>213</v>
      </c>
      <c r="B9" s="30" t="s">
        <v>214</v>
      </c>
      <c r="C9" s="31">
        <v>9.99</v>
      </c>
      <c r="D9" s="27" t="s">
        <v>215</v>
      </c>
      <c r="E9" s="27">
        <v>184.61</v>
      </c>
      <c r="F9" s="28">
        <f>ROUND(C9*E9,2)</f>
        <v>1844.25</v>
      </c>
    </row>
    <row r="10" spans="1:8" s="32" customFormat="1" ht="141.75">
      <c r="A10" s="34" t="s">
        <v>216</v>
      </c>
      <c r="B10" s="30" t="s">
        <v>217</v>
      </c>
      <c r="C10" s="28">
        <v>28.89</v>
      </c>
      <c r="D10" s="31" t="s">
        <v>112</v>
      </c>
      <c r="E10" s="28">
        <v>4858.76</v>
      </c>
      <c r="F10" s="28">
        <f t="shared" si="0"/>
        <v>140369.57999999999</v>
      </c>
    </row>
    <row r="11" spans="1:8" s="32" customFormat="1" ht="18">
      <c r="A11" s="27">
        <v>7</v>
      </c>
      <c r="B11" s="35" t="s">
        <v>138</v>
      </c>
      <c r="C11" s="31"/>
      <c r="D11" s="27"/>
      <c r="E11" s="27"/>
      <c r="F11" s="28"/>
    </row>
    <row r="12" spans="1:8" s="32" customFormat="1" ht="15.75">
      <c r="A12" s="27" t="s">
        <v>24</v>
      </c>
      <c r="B12" s="30" t="s">
        <v>218</v>
      </c>
      <c r="C12" s="31">
        <v>12.42</v>
      </c>
      <c r="D12" s="27" t="s">
        <v>112</v>
      </c>
      <c r="E12" s="36">
        <v>695.72</v>
      </c>
      <c r="F12" s="28">
        <f t="shared" si="0"/>
        <v>8640.84</v>
      </c>
    </row>
    <row r="13" spans="1:8" s="32" customFormat="1" ht="15.75">
      <c r="A13" s="27" t="s">
        <v>26</v>
      </c>
      <c r="B13" s="37" t="s">
        <v>219</v>
      </c>
      <c r="C13" s="31">
        <v>14.44</v>
      </c>
      <c r="D13" s="27" t="s">
        <v>112</v>
      </c>
      <c r="E13" s="36">
        <v>384.68</v>
      </c>
      <c r="F13" s="28">
        <f t="shared" si="0"/>
        <v>5554.78</v>
      </c>
    </row>
    <row r="14" spans="1:8" s="32" customFormat="1" ht="15.75">
      <c r="A14" s="27" t="s">
        <v>79</v>
      </c>
      <c r="B14" s="30" t="s">
        <v>220</v>
      </c>
      <c r="C14" s="31">
        <v>24.85</v>
      </c>
      <c r="D14" s="27" t="s">
        <v>112</v>
      </c>
      <c r="E14" s="36">
        <v>345.8</v>
      </c>
      <c r="F14" s="28">
        <f t="shared" si="0"/>
        <v>8593.1299999999992</v>
      </c>
    </row>
    <row r="15" spans="1:8" s="32" customFormat="1" ht="15.75">
      <c r="A15" s="26" t="s">
        <v>28</v>
      </c>
      <c r="B15" s="38" t="s">
        <v>221</v>
      </c>
      <c r="C15" s="28">
        <v>24.26</v>
      </c>
      <c r="D15" s="28" t="s">
        <v>112</v>
      </c>
      <c r="E15" s="28">
        <v>626.49</v>
      </c>
      <c r="F15" s="28">
        <f>ROUNDDOWN(C15*E15,2)</f>
        <v>15198.64</v>
      </c>
    </row>
    <row r="16" spans="1:8" s="32" customFormat="1" ht="15.75">
      <c r="A16" s="27" t="s">
        <v>30</v>
      </c>
      <c r="B16" s="30" t="s">
        <v>144</v>
      </c>
      <c r="C16" s="31">
        <v>47.95</v>
      </c>
      <c r="D16" s="27" t="s">
        <v>112</v>
      </c>
      <c r="E16" s="36">
        <v>177.1</v>
      </c>
      <c r="F16" s="28">
        <f t="shared" si="0"/>
        <v>8491.9500000000007</v>
      </c>
    </row>
    <row r="17" spans="1:6" s="32" customFormat="1" ht="20.25">
      <c r="A17" s="39"/>
      <c r="B17" s="40"/>
      <c r="C17" s="85" t="s">
        <v>145</v>
      </c>
      <c r="D17" s="86"/>
      <c r="E17" s="87"/>
      <c r="F17" s="41">
        <f>SUM(F5:F16)</f>
        <v>237617.77000000002</v>
      </c>
    </row>
    <row r="18" spans="1:6" s="32" customFormat="1" ht="15.75">
      <c r="A18" s="39"/>
      <c r="B18" s="40"/>
      <c r="C18" s="88" t="s">
        <v>222</v>
      </c>
      <c r="D18" s="89"/>
      <c r="E18" s="90"/>
      <c r="F18" s="31">
        <f>ROUND(F17*12%,2)</f>
        <v>28514.13</v>
      </c>
    </row>
    <row r="19" spans="1:6" s="32" customFormat="1" ht="15.75">
      <c r="A19" s="39"/>
      <c r="B19" s="40"/>
      <c r="C19" s="88" t="s">
        <v>145</v>
      </c>
      <c r="D19" s="89"/>
      <c r="E19" s="90"/>
      <c r="F19" s="31">
        <f>SUM(F17:F18)</f>
        <v>266131.90000000002</v>
      </c>
    </row>
    <row r="20" spans="1:6" s="32" customFormat="1" ht="15.75">
      <c r="A20" s="39"/>
      <c r="B20" s="40"/>
      <c r="C20" s="77" t="s">
        <v>223</v>
      </c>
      <c r="D20" s="78"/>
      <c r="E20" s="79"/>
      <c r="F20" s="48">
        <f>ROUND(F19*1%,2)</f>
        <v>2661.32</v>
      </c>
    </row>
    <row r="21" spans="1:6" s="32" customFormat="1" ht="15.75">
      <c r="A21" s="39"/>
      <c r="B21" s="42"/>
      <c r="C21" s="77" t="s">
        <v>224</v>
      </c>
      <c r="D21" s="78"/>
      <c r="E21" s="79"/>
      <c r="F21" s="48">
        <f>SUM(F19:F20)</f>
        <v>268793.22000000003</v>
      </c>
    </row>
    <row r="22" spans="1:6" s="32" customFormat="1" ht="15.75">
      <c r="A22" s="39"/>
      <c r="B22" s="42"/>
      <c r="C22" s="77" t="s">
        <v>199</v>
      </c>
      <c r="D22" s="78"/>
      <c r="E22" s="79"/>
      <c r="F22" s="49">
        <v>268793</v>
      </c>
    </row>
  </sheetData>
  <mergeCells count="9">
    <mergeCell ref="C20:E20"/>
    <mergeCell ref="C21:E21"/>
    <mergeCell ref="C22:E22"/>
    <mergeCell ref="A1:F1"/>
    <mergeCell ref="A2:F2"/>
    <mergeCell ref="A3:F3"/>
    <mergeCell ref="C17:E17"/>
    <mergeCell ref="C18:E18"/>
    <mergeCell ref="C19:E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Shhet-1</vt:lpstr>
      <vt:lpstr>Sheet2</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lpstr>Sheet17</vt:lpstr>
      <vt:lpstr>Sheet18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2022-05-06T05:53:09Z</dcterms:created>
  <dcterms:modified xsi:type="dcterms:W3CDTF">2022-05-12T07:19:25Z</dcterms:modified>
</cp:coreProperties>
</file>